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9" i="10"/>
  <c r="G15" i="10" s="1"/>
  <c r="G7" i="10"/>
  <c r="G19" i="10" s="1"/>
  <c r="G6" i="10"/>
  <c r="F50" i="10"/>
  <c r="F41" i="10"/>
  <c r="E50" i="10"/>
  <c r="E16" i="10"/>
  <c r="F16" i="10" s="1"/>
  <c r="E11" i="10"/>
  <c r="E10" i="10"/>
  <c r="E9" i="10"/>
  <c r="E8" i="10"/>
  <c r="F8" i="10" s="1"/>
  <c r="F11" i="10"/>
  <c r="F10" i="10"/>
  <c r="F9" i="10"/>
  <c r="AT55" i="18"/>
  <c r="E55" i="18"/>
  <c r="D55" i="18"/>
  <c r="AT60" i="4"/>
  <c r="E22" i="4"/>
  <c r="D60" i="4"/>
  <c r="E60" i="4"/>
  <c r="C4" i="16"/>
  <c r="E5" i="4" l="1"/>
  <c r="E7" i="10" s="1"/>
  <c r="F7" i="10" s="1"/>
  <c r="D54" i="18"/>
  <c r="AT54" i="18"/>
  <c r="AT12" i="4" s="1"/>
  <c r="G27" i="10"/>
  <c r="G23" i="10"/>
  <c r="G32" i="10"/>
  <c r="G24" i="10"/>
  <c r="G20" i="10"/>
  <c r="AT22" i="4"/>
  <c r="D22" i="4"/>
  <c r="D5" i="4"/>
  <c r="E15" i="10" l="1"/>
  <c r="F15" i="10" s="1"/>
  <c r="G22" i="10"/>
  <c r="D12" i="4"/>
  <c r="AT5" i="4"/>
  <c r="G30" i="10" l="1"/>
  <c r="G31" i="10" s="1"/>
  <c r="G29" i="10" s="1"/>
  <c r="G33" i="10" s="1"/>
  <c r="G34" i="10" s="1"/>
  <c r="G21" i="10"/>
  <c r="G26" i="10" s="1"/>
  <c r="G25" i="10" s="1"/>
  <c r="G28" i="10" s="1"/>
  <c r="E54" i="18" l="1"/>
  <c r="E12" i="4" s="1"/>
  <c r="E6" i="10" s="1"/>
  <c r="F6" i="10" l="1"/>
  <c r="E17" i="10" s="1"/>
  <c r="C17" i="10" l="1"/>
  <c r="C45" i="10" s="1"/>
  <c r="E38" i="10"/>
  <c r="E45" i="10" s="1"/>
  <c r="F17" i="10"/>
  <c r="E12" i="10"/>
  <c r="D17" i="10"/>
  <c r="D45" i="10" s="1"/>
  <c r="D12" i="10"/>
  <c r="C12" i="10"/>
  <c r="F38" i="10" l="1"/>
  <c r="F53" i="10" s="1"/>
  <c r="F12" i="10"/>
  <c r="F39" i="10" l="1"/>
  <c r="F52" i="10"/>
  <c r="F45" i="10"/>
  <c r="F47" i="10" s="1"/>
  <c r="F42" i="10"/>
  <c r="F48" i="10" l="1"/>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<sst xmlns="http://schemas.openxmlformats.org/spreadsheetml/2006/main" count="567" uniqueCount="505">
  <si>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</si>
  <si>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</si>
  <si>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</si>
  <si>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</si>
  <si>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</si>
  <si>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</si>
  <si>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</si>
  <si>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</si>
  <si>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</si>
  <si>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</si>
  <si>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</si>
  <si>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</si>
  <si>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</si>
  <si>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</si>
  <si>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</si>
  <si>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</si>
  <si>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</si>
  <si>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</si>
  <si>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</si>
  <si>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</si>
  <si>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</si>
  <si>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</si>
  <si>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</si>
  <si>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</si>
  <si>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</si>
  <si>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</si>
  <si>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</si>
  <si>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</si>
  <si>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</si>
  <si>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</si>
  <si>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</si>
  <si>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</si>
  <si>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</si>
  <si>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</si>
  <si>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</si>
  <si>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</si>
  <si>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</si>
  <si>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</si>
  <si>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</si>
  <si>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</si>
  <si>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</si>
  <si>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</si>
  <si>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</si>
  <si>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</si>
  <si>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</si>
  <si>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</si>
  <si>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</si>
  <si>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</si>
  <si>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</si>
  <si>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</si>
  <si>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</si>
  <si>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</si>
  <si>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</si>
  <si>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</si>
  <si>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</si>
  <si>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</si>
  <si>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</si>
  <si>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</si>
  <si>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</si>
  <si>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</si>
  <si>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</si>
  <si>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</si>
  <si>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</si>
  <si>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</si>
  <si>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</si>
  <si>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</si>
  <si>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</si>
  <si>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</si>
  <si>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</si>
  <si>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</si>
  <si>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</si>
  <si>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</si>
  <si>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</si>
  <si>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</si>
  <si>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</si>
  <si>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</si>
  <si>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</si>
  <si>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</si>
  <si>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</si>
  <si>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</si>
  <si>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</si>
  <si>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</si>
  <si>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</si>
  <si>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</si>
  <si>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</si>
  <si>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</si>
  <si>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</si>
  <si>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</si>
  <si>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</si>
  <si>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</si>
  <si>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</si>
  <si>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</si>
  <si>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</si>
  <si>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</si>
  <si>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</si>
  <si>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</si>
  <si>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</si>
  <si>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</si>
  <si>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</si>
  <si>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</si>
  <si>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</si>
  <si>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</si>
  <si>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</si>
  <si>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</si>
  <si>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</si>
  <si>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</si>
  <si>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</si>
  <si>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</si>
  <si>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</si>
  <si>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</si>
  <si>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</si>
  <si>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</si>
  <si>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</si>
  <si>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</si>
  <si>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</si>
  <si>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</si>
  <si>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</si>
  <si>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</si>
  <si>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</si>
  <si>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</si>
  <si>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</si>
  <si>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</si>
  <si>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</si>
  <si>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</si>
  <si>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</si>
  <si>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</si>
  <si>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</si>
  <si>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</si>
  <si>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</si>
  <si>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</si>
  <si>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</si>
  <si>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</si>
  <si>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</si>
  <si>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</si>
  <si>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</si>
  <si>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</si>
  <si>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</si>
  <si>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</si>
  <si>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</si>
  <si>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</si>
  <si>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</si>
  <si>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</si>
  <si>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</si>
  <si>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</si>
  <si>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</si>
  <si>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</si>
  <si>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</si>
  <si>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</si>
  <si>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</si>
  <si>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</si>
  <si>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</si>
  <si>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</si>
  <si>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</si>
  <si>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</si>
  <si>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</si>
  <si>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</si>
  <si>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</si>
  <si>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</si>
  <si>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</si>
  <si>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</si>
  <si>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</si>
  <si>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</si>
  <si>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</si>
  <si>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</si>
  <si>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</si>
  <si>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</si>
  <si>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</si>
  <si>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</si>
  <si>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</si>
  <si>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</si>
  <si>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</si>
  <si>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</si>
  <si>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</si>
  <si>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</si>
  <si>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</si>
  <si>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</si>
  <si>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</si>
  <si>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</si>
  <si>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</si>
  <si>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</si>
  <si>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</si>
  <si>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</si>
  <si>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</si>
  <si>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</si>
  <si>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</si>
  <si>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</si>
  <si>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</si>
  <si>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</si>
  <si>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</si>
  <si>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</si>
  <si>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</si>
  <si>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</si>
  <si>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</si>
  <si>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</si>
  <si>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</si>
  <si>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</si>
  <si>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</si>
  <si>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</si>
  <si>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</si>
  <si>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</si>
  <si>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</si>
  <si>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</si>
  <si>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</si>
  <si>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</si>
  <si>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</si>
  <si>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</si>
  <si>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</si>
  <si>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</si>
  <si>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</si>
  <si>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</si>
  <si>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</si>
  <si>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</si>
  <si>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</si>
  <si>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</si>
  <si>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</si>
  <si>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</si>
  <si>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</si>
  <si>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</si>
  <si>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</si>
  <si>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</si>
  <si>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</si>
  <si>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</si>
  <si>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</si>
  <si>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</si>
  <si>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</si>
  <si>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</si>
  <si>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</si>
  <si>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</si>
  <si>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</si>
  <si>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</si>
  <si>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</si>
  <si>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</si>
  <si>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</si>
  <si>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</si>
  <si>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</si>
  <si>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</si>
  <si>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</si>
  <si>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</si>
  <si>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</si>
  <si>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</si>
  <si>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</si>
  <si>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</si>
  <si>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</si>
  <si>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</si>
  <si>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</si>
  <si>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</si>
  <si>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</si>
  <si>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</si>
  <si>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</si>
  <si>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</si>
  <si>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</si>
  <si>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</si>
  <si>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</si>
  <si>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</si>
  <si>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</si>
  <si>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</si>
  <si>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</si>
  <si>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</si>
  <si>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</si>
  <si>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</si>
  <si>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</si>
  <si>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</si>
  <si>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</si>
  <si>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</si>
  <si>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</si>
  <si>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</si>
  <si>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</si>
  <si>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</si>
  <si>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</si>
  <si>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</si>
  <si>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</si>
  <si>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</si>
  <si>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</si>
  <si>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</si>
  <si>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</si>
  <si>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</si>
  <si>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</si>
  <si>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</si>
  <si>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</si>
  <si>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</si>
  <si>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</si>
  <si>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</si>
  <si>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</si>
  <si>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</si>
  <si>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</si>
  <si>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</si>
  <si>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</si>
  <si>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</si>
  <si>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</si>
  <si>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</si>
  <si>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</si>
  <si>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</si>
  <si>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</si>
  <si>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</si>
  <si>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</si>
  <si>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</si>
  <si>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</si>
  <si>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</si>
  <si>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</si>
  <si>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</si>
  <si>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</si>
  <si>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</si>
  <si>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</si>
  <si>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</si>
  <si>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</si>
  <si>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</si>
  <si>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</si>
  <si>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</si>
  <si>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</si>
  <si>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</si>
  <si>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</si>
  <si>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</si>
  <si>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</si>
  <si>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</si>
  <si>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</si>
  <si>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</si>
  <si>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</si>
  <si>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</si>
  <si>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</si>
  <si>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</si>
  <si>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</si>
  <si>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</si>
  <si>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</si>
  <si>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</si>
  <si>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</si>
  <si>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</si>
  <si>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</si>
  <si>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</si>
  <si>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</si>
  <si>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</si>
  <si>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</si>
  <si>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</si>
  <si>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</si>
  <si>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</si>
  <si>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</si>
  <si>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</si>
  <si>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</si>
  <si>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</si>
  <si>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</si>
  <si>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</si>
  <si>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</si>
  <si>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</si>
  <si>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</si>
  <si>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</si>
  <si>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</si>
  <si>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</si>
  <si>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</si>
  <si>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</si>
  <si>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</si>
  <si>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</si>
  <si>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</si>
  <si>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</si>
  <si>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</si>
  <si>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</si>
  <si>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</si>
  <si>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</si>
  <si>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</si>
  <si>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</si>
  <si>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</si>
  <si>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</si>
  <si>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</si>
  <si>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</si>
  <si>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</si>
  <si>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</si>
  <si>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</si>
  <si>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</si>
  <si>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</si>
  <si>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</si>
  <si>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</si>
  <si>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</si>
  <si>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</si>
  <si>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</si>
  <si>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</si>
  <si>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</si>
  <si>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</si>
  <si>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</si>
  <si>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</si>
  <si>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</si>
  <si>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</si>
  <si>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</si>
  <si>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</si>
  <si>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</si>
  <si>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</si>
  <si>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</si>
  <si>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</si>
  <si>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</si>
  <si>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</si>
  <si>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</si>
  <si>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</si>
  <si>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</si>
  <si>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</si>
  <si>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</si>
  <si>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</si>
  <si>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</si>
  <si>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</si>
  <si>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</si>
  <si>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</si>
  <si>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</si>
  <si>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</si>
  <si>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</si>
  <si>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</si>
  <si>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</si>
  <si>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</si>
  <si>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</si>
  <si>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</si>
  <si>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</si>
  <si>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</si>
  <si>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</si>
  <si>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</si>
  <si>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</si>
  <si>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</si>
  <si>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</si>
  <si>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</si>
  <si>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</si>
  <si>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</si>
  <si>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</si>
  <si>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</si>
  <si>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</si>
  <si>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</si>
  <si>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</si>
  <si>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</si>
  <si>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</si>
  <si>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</si>
  <si>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</si>
  <si>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</si>
  <si>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</si>
  <si>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</si>
  <si>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</si>
  <si>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</si>
  <si>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</si>
  <si>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</si>
  <si>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</si>
  <si>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</si>
  <si>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</si>
  <si>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</si>
  <si>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</si>
  <si>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</si>
  <si>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</si>
  <si>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</si>
  <si>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</si>
  <si>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</si>
  <si>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</si>
  <si>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</si>
  <si>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</si>
  <si>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</si>
  <si>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</si>
  <si>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</si>
  <si>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</si>
  <si>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</si>
  <si>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</si>
  <si>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</si>
  <si>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</si>
  <si>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</si>
  <si>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</si>
  <si>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</si>
  <si>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</si>
  <si>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</si>
  <si>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</si>
  <si>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</si>
  <si>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</si>
  <si>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</si>
  <si>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</si>
  <si>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</si>
  <si>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</si>
  <si>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</si>
  <si>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</si>
  <si>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</si>
  <si>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</si>
  <si>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</si>
  <si>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</si>
  <si>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</si>
  <si>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</si>
  <si>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</si>
  <si>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</si>
  <si>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</si>
  <si>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</si>
  <si>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</si>
  <si>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</si>
  <si>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</si>
  <si>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</si>
  <si>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</si>
  <si>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</si>
  <si>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</si>
  <si>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</si>
  <si>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</si>
  <si>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</si>
  <si>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</si>
  <si>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</si>
  <si>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</si>
  <si>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</si>
  <si>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</si>
  <si>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</si>
  <si>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</si>
  <si>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</si>
  <si>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</si>
  <si>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</si>
  <si>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</si>
  <si>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</si>
  <si>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</si>
  <si>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</si>
  <si>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</si>
  <si>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</si>
  <si>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</si>
  <si>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46288</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</si>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</sst>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14058</v>
      </c>
      <c r="E5" s="213">
        <f>SUM('Pt 2 Premium and Claims'!E$5,'Pt 2 Premium and Claims'!E$6,-'Pt 2 Premium and Claims'!E$7,-'Pt 2 Premium and Claims'!E$13,'Pt 2 Premium and Claims'!E$14:'Pt 2 Premium and Claims'!E$17)</f>
        <v>14058</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2553971.3544188519</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-14058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-1137544.67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-591</v>
      </c>
      <c r="E12" s="213">
        <f>'Pt 2 Premium and Claims'!E$54</f>
        <v>674.79897000000005</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1674877.8379035611</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591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-558093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2287</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2841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35630</v>
      </c>
      <c r="AU59" s="233"/>
      <c r="AV59" s="233"/>
      <c r="AW59" s="289"/>
    </row>
    <row r="60" spans="2:49" x14ac:dyDescent="0.2">
      <c r="B60" s="245" t="s">
        <v>275</v>
      </c>
      <c r="C60" s="203"/>
      <c r="D60" s="234">
        <f>D$59/12</f>
        <v>1</v>
      </c>
      <c r="E60" s="235">
        <f>E$59/12</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2969.1666666666665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14058</v>
      </c>
      <c r="E5" s="326">
        <v>13134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2542042.4126166836</v>
      </c>
      <c r="AU5" s="327"/>
      <c r="AV5" s="369"/>
      <c r="AW5" s="373"/>
    </row>
    <row r="6" spans="2:49" x14ac:dyDescent="0.2">
      <c r="B6" s="343" t="s">
        <v>278</v>
      </c>
      <c r="C6" s="331" t="s">
        <v>8</v>
      </c>
      <c r="D6" s="318">
        <v>924</v>
      </c>
      <c r="E6" s="319">
        <v>924</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380907.94180216826</v>
      </c>
      <c r="AU6" s="321"/>
      <c r="AV6" s="368"/>
      <c r="AW6" s="374"/>
    </row>
    <row r="7" spans="2:49" x14ac:dyDescent="0.2">
      <c r="B7" s="343" t="s">
        <v>279</v>
      </c>
      <c r="C7" s="331" t="s">
        <v>9</v>
      </c>
      <c r="D7" s="318">
        <v>924</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368979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1100960.2717490792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5100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201003.45417164059</v>
      </c>
      <c r="AU26" s="321"/>
      <c r="AV26" s="368"/>
      <c r="AW26" s="374"/>
    </row>
    <row r="27" spans="2:49" s="5" customFormat="1" ht="25.5" x14ac:dyDescent="0.2">
      <c r="B27" s="345" t="s">
        <v>85</v>
      </c>
      <c r="C27" s="331"/>
      <c r="D27" s="365"/>
      <c r="E27" s="319">
        <v>690.79897000000005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6273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277719.13111476495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1056917.1660474257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1418709.5492088632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12126846.740092736</v>
      </c>
      <c r="AU34" s="321"/>
      <c r="AV34" s="368"/>
      <c r="AW34" s="374"/>
    </row>
    <row r="35" spans="2:49" s="5" customFormat="1" x14ac:dyDescent="0.2">
      <c r="B35" s="345" t="s">
        <v>91</v>
      </c>
      <c r="C35" s="331"/>
      <c r="D35" s="365"/>
      <c r="E35" s="319">
        <v>75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91</v>
      </c>
      <c r="E36" s="319">
        <v>91</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11114421.113833692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-591</v>
      </c>
      <c r="E54" s="323">
        <f>E24+E27+E31+E35-E36+E39+E42+E45+E46-E49+E51+E52+E53</f>
        <v>674.79897000000005</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1674877.8379035611</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1831</v>
      </c>
      <c r="D5" s="403">
        <v>1280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1831</v>
      </c>
      <c r="D6" s="398">
        <v>1280</v>
      </c>
      <c r="E6" s="400">
        <f>SUM('Pt 1 Summary of Data'!E$12,'Pt 1 Summary of Data'!E$22)+SUM('Pt 1 Summary of Data'!G$12,'Pt 1 Summary of Data'!G$22)-SUM('Pt 1 Summary of Data'!H$12,'Pt 1 Summary of Data'!H$22)</f>
        <v>674.79897000000005</v>
      </c>
      <c r="F6" s="400">
        <f t="shared" ref="F6:F11" si="0">SUM(C6:E6)</f>
        <v>3785.7989699999998</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1831</v>
      </c>
      <c r="D12" s="400">
        <f>SUM(D$6:D$7)+IF(AND(OR('Company Information'!$C$12="District of Columbia",'Company Information'!$C$12="Massachusetts",'Company Information'!$C$12="Vermont"),SUM($C$6:$F$11,$C$15:$F$16,$C$38:$D$38)&lt;&gt;0),SUM(I$6:I$7),0)</f>
        <v>1280</v>
      </c>
      <c r="E12" s="400">
        <f>SUM(E$6:E$7)-SUM(E$8:E$11)+IF(AND(OR('Company Information'!$C$12="District of Columbia",'Company Information'!$C$12="Massachusetts",'Company Information'!$C$12="Vermont"),SUM($C$6:$F$11,$C$15:$F$16,$C$38:$D$38)&lt;&gt;0),SUM(J$6:J$7)-SUM(J$10:J$11),0)</f>
        <v>674.79897000000005</v>
      </c>
      <c r="F12" s="400">
        <f>IFERROR(SUM(C$12:E$12)+C$17*MAX(0,E$50-C$50)+D$17*MAX(0,E$50-D$50),0)</f>
        <v>3785.7989699999998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13072</v>
      </c>
      <c r="D15" s="403">
        <v>14058</v>
      </c>
      <c r="E15" s="395">
        <f>SUM('Pt 1 Summary of Data'!E$5:E$7)+SUM('Pt 1 Summary of Data'!G$5:G$7)-SUM('Pt 1 Summary of Data'!H$5:H$7)-SUM(E$9:E$11)+D$56</f>
        <v>14058</v>
      </c>
      <c r="F15" s="395">
        <f>SUM(C15:E15)</f>
        <v>41188</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13072</v>
      </c>
      <c r="D17" s="400">
        <f>D$15-D$16+IF(AND(OR('Company Information'!$C$12="District of Columbia",'Company Information'!$C$12="Massachusetts",'Company Information'!$C$12="Vermont"),SUM($C$6:$F$11,$C$15:$F$16,$C$38:$D$38)&lt;&gt;0),I$15-I$16,0)</f>
        <v>14058</v>
      </c>
      <c r="E17" s="400">
        <f>E$15-E$16+IF(AND(OR('Company Information'!$C$12="District of Columbia",'Company Information'!$C$12="Massachusetts",'Company Information'!$C$12="Vermont"),SUM($C$6:$F$11,$C$15:$F$16,$C$38:$D$38)&lt;&gt;0),J$15-J$16,0)</f>
        <v>14058</v>
      </c>
      <c r="F17" s="400">
        <f>F$15-F$16+IF(AND(OR('Company Information'!$C$12="District of Columbia",'Company Information'!$C$12="Massachusetts",'Company Information'!$C$12="Vermont"),SUM($C$6:$F$11,$C$15:$F$16,$C$38:$D$38)&lt;&gt;0),K$15-K$16,0)</f>
        <v>41188</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