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Q60" i="4" l="1"/>
  <c r="Q59" i="4"/>
  <c r="Q58" i="4"/>
  <c r="Q57" i="4"/>
  <c r="Q56" i="4"/>
  <c r="K60" i="4"/>
  <c r="K59" i="4"/>
  <c r="K58" i="4"/>
  <c r="K57" i="4"/>
  <c r="K56" i="4"/>
  <c r="P37" i="10"/>
  <c r="O37" i="10"/>
  <c r="P16" i="10"/>
  <c r="P15" i="10"/>
  <c r="O17" i="10"/>
  <c r="N17" i="10"/>
  <c r="M17" i="10"/>
  <c r="O16" i="10"/>
  <c r="O15" i="10"/>
  <c r="N12" i="10"/>
  <c r="M12" i="10"/>
  <c r="O6" i="10"/>
  <c r="O12" i="10" s="1"/>
  <c r="P60" i="4"/>
  <c r="P12" i="4"/>
  <c r="Q12" i="4" s="1"/>
  <c r="Q5" i="4"/>
  <c r="P5" i="4"/>
  <c r="Q54" i="18"/>
  <c r="K51" i="10"/>
  <c r="K40" i="10"/>
  <c r="J37" i="10"/>
  <c r="K37" i="10" s="1"/>
  <c r="K38" i="10" s="1"/>
  <c r="K41" i="10" s="1"/>
  <c r="K46" i="10" s="1"/>
  <c r="K16" i="10"/>
  <c r="K15" i="10"/>
  <c r="K17" i="10" s="1"/>
  <c r="J15" i="10"/>
  <c r="J17" i="10" s="1"/>
  <c r="I17" i="10"/>
  <c r="H17" i="10"/>
  <c r="I12" i="10"/>
  <c r="I44" i="10" s="1"/>
  <c r="H12" i="10"/>
  <c r="H44" i="10" s="1"/>
  <c r="J60" i="4"/>
  <c r="K5" i="4"/>
  <c r="J5" i="4"/>
  <c r="K54" i="18"/>
  <c r="J12" i="4" s="1"/>
  <c r="K12" i="4" s="1"/>
  <c r="P6" i="10" l="1"/>
  <c r="P12" i="10" s="1"/>
  <c r="J6" i="10"/>
  <c r="P17" i="10"/>
  <c r="K6" i="10" l="1"/>
  <c r="K12" i="10" s="1"/>
  <c r="K44" i="10" s="1"/>
  <c r="K47" i="10" s="1"/>
  <c r="K50" i="10" s="1"/>
  <c r="J12" i="10"/>
  <c r="J44" i="10" s="1"/>
</calcChain>
</file>

<file path=xl/sharedStrings.xml><?xml version="1.0" encoding="utf-8"?>
<sst xmlns="http://schemas.openxmlformats.org/spreadsheetml/2006/main" count="585" uniqueCount="509">
  <si>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</si>
  <si>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</si>
  <si>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</si>
  <si>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</si>
  <si>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</si>
  <si>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</si>
  <si>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</si>
  <si>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</si>
  <si>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</si>
  <si>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</si>
  <si>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</si>
  <si>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</si>
  <si>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</si>
  <si>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</si>
  <si>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</si>
  <si>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</si>
  <si>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</si>
  <si>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</si>
  <si>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</si>
  <si>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</si>
  <si>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</si>
  <si>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</si>
  <si>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</si>
  <si>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</si>
  <si>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</si>
  <si>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</si>
  <si>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</si>
  <si>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</si>
  <si>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</si>
  <si>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</si>
  <si>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</si>
  <si>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</si>
  <si>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</si>
  <si>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</si>
  <si>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</si>
  <si>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</si>
  <si>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</si>
  <si>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</si>
  <si>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</si>
  <si>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</si>
  <si>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</si>
  <si>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</si>
  <si>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</si>
  <si>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</si>
  <si>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</si>
  <si>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</si>
  <si>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</si>
  <si>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</si>
  <si>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</si>
  <si>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</si>
  <si>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</si>
  <si>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</si>
  <si>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</si>
  <si>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</si>
  <si>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</si>
  <si>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</si>
  <si>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</si>
  <si>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</si>
  <si>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</si>
  <si>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</si>
  <si>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</si>
  <si>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</si>
  <si>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</si>
  <si>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</si>
  <si>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</si>
  <si>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</si>
  <si>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</si>
  <si>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</si>
  <si>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</si>
  <si>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</si>
  <si>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</si>
  <si>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</si>
  <si>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</si>
  <si>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</si>
  <si>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</si>
  <si>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</si>
  <si>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</si>
  <si>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</si>
  <si>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</si>
  <si>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</si>
  <si>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</si>
  <si>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</si>
  <si>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</si>
  <si>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</si>
  <si>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</si>
  <si>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</si>
  <si>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</si>
  <si>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</si>
  <si>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</si>
  <si>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</si>
  <si>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</si>
  <si>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</si>
  <si>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</si>
  <si>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</si>
  <si>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</si>
  <si>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</si>
  <si>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</si>
  <si>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</si>
  <si>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</si>
  <si>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</si>
  <si>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</si>
  <si>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</si>
  <si>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</si>
  <si>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</si>
  <si>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</si>
  <si>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</si>
  <si>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</si>
  <si>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</si>
  <si>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</si>
  <si>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</si>
  <si>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</si>
  <si>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</si>
  <si>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</si>
  <si>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</si>
  <si>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</si>
  <si>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</si>
  <si>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</si>
  <si>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</si>
  <si>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</si>
  <si>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</si>
  <si>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</si>
  <si>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</si>
  <si>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</si>
  <si>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</si>
  <si>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</si>
  <si>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</si>
  <si>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</si>
  <si>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</si>
  <si>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</si>
  <si>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</si>
  <si>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</si>
  <si>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</si>
  <si>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</si>
  <si>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</si>
  <si>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</si>
  <si>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</si>
  <si>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</si>
  <si>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</si>
  <si>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</si>
  <si>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</si>
  <si>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</si>
  <si>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</si>
  <si>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</si>
  <si>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</si>
  <si>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</si>
  <si>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</si>
  <si>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</si>
  <si>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</si>
  <si>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</si>
  <si>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</si>
  <si>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</si>
  <si>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</si>
  <si>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</si>
  <si>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</si>
  <si>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</si>
  <si>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</si>
  <si>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</si>
  <si>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</si>
  <si>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</si>
  <si>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</si>
  <si>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</si>
  <si>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</si>
  <si>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</si>
  <si>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</si>
  <si>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</si>
  <si>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</si>
  <si>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</si>
  <si>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</si>
  <si>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</si>
  <si>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</si>
  <si>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</si>
  <si>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</si>
  <si>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</si>
  <si>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</si>
  <si>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</si>
  <si>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</si>
  <si>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</si>
  <si>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</si>
  <si>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</si>
  <si>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</si>
  <si>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</si>
  <si>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</si>
  <si>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</si>
  <si>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</si>
  <si>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</si>
  <si>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</si>
  <si>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</si>
  <si>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</si>
  <si>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</si>
  <si>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</si>
  <si>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</si>
  <si>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</si>
  <si>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</si>
  <si>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</si>
  <si>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</si>
  <si>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</si>
  <si>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</si>
  <si>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</si>
  <si>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</si>
  <si>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</si>
  <si>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</si>
  <si>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</si>
  <si>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</si>
  <si>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</si>
  <si>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</si>
  <si>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</si>
  <si>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</si>
  <si>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</si>
  <si>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</si>
  <si>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</si>
  <si>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</si>
  <si>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</si>
  <si>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</si>
  <si>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</si>
  <si>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</si>
  <si>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</si>
  <si>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</si>
  <si>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</si>
  <si>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</si>
  <si>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</si>
  <si>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</si>
  <si>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</si>
  <si>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</si>
  <si>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</si>
  <si>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</si>
  <si>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</si>
  <si>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</si>
  <si>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</si>
  <si>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</si>
  <si>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</si>
  <si>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</si>
  <si>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</si>
  <si>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</si>
  <si>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</si>
  <si>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</si>
  <si>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</si>
  <si>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</si>
  <si>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</si>
  <si>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</si>
  <si>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</si>
  <si>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</si>
  <si>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</si>
  <si>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</si>
  <si>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</si>
  <si>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</si>
  <si>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</si>
  <si>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</si>
  <si>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</si>
  <si>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</si>
  <si>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</si>
  <si>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</si>
  <si>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</si>
  <si>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</si>
  <si>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</si>
  <si>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</si>
  <si>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</si>
  <si>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</si>
  <si>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</si>
  <si>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</si>
  <si>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</si>
  <si>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</si>
  <si>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</si>
  <si>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</si>
  <si>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</si>
  <si>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</si>
  <si>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</si>
  <si>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</si>
  <si>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</si>
  <si>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</si>
  <si>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</si>
  <si>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</si>
  <si>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</si>
  <si>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</si>
  <si>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</si>
  <si>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</si>
  <si>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</si>
  <si>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</si>
  <si>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</si>
  <si>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</si>
  <si>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</si>
  <si>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</si>
  <si>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</si>
  <si>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</si>
  <si>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</si>
  <si>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</si>
  <si>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</si>
  <si>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</si>
  <si>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</si>
  <si>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</si>
  <si>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</si>
  <si>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</si>
  <si>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</si>
  <si>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</si>
  <si>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</si>
  <si>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</si>
  <si>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</si>
  <si>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</si>
  <si>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</si>
  <si>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</si>
  <si>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</si>
  <si>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</si>
  <si>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</si>
  <si>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</si>
  <si>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</si>
  <si>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</si>
  <si>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</si>
  <si>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</si>
  <si>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</si>
  <si>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</si>
  <si>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</si>
  <si>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</si>
  <si>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</si>
  <si>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</si>
  <si>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</si>
  <si>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</si>
  <si>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</si>
  <si>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</si>
  <si>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</si>
  <si>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</si>
  <si>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</si>
  <si>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</si>
  <si>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</si>
  <si>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</si>
  <si>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</si>
  <si>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</si>
  <si>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</si>
  <si>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</si>
  <si>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</si>
  <si>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</si>
  <si>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</si>
  <si>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</si>
  <si>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</si>
  <si>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</si>
  <si>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</si>
  <si>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</si>
  <si>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</si>
  <si>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</si>
  <si>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</si>
  <si>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</si>
  <si>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</si>
  <si>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</si>
  <si>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</si>
  <si>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</si>
  <si>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</si>
  <si>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</si>
  <si>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</si>
  <si>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</si>
  <si>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</si>
  <si>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</si>
  <si>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</si>
  <si>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</si>
  <si>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</si>
  <si>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</si>
  <si>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</si>
  <si>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</si>
  <si>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</si>
  <si>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</si>
  <si>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</si>
  <si>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</si>
  <si>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</si>
  <si>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</si>
  <si>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</si>
  <si>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</si>
  <si>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</si>
  <si>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</si>
  <si>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</si>
  <si>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</si>
  <si>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</si>
  <si>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</si>
  <si>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</si>
  <si>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</si>
  <si>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</si>
  <si>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</si>
  <si>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</si>
  <si>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</si>
  <si>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</si>
  <si>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</si>
  <si>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</si>
  <si>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</si>
  <si>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</si>
  <si>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</si>
  <si>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</si>
  <si>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</si>
  <si>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</si>
  <si>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</si>
  <si>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</si>
  <si>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</si>
  <si>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</si>
  <si>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</si>
  <si>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</si>
  <si>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</si>
  <si>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</si>
  <si>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</si>
  <si>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</si>
  <si>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</si>
  <si>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</si>
  <si>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</si>
  <si>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</si>
  <si>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</si>
  <si>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</si>
  <si>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</si>
  <si>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</si>
  <si>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</si>
  <si>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</si>
  <si>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</si>
  <si>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</si>
  <si>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</si>
  <si>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</si>
  <si>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</si>
  <si>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</si>
  <si>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</si>
  <si>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</si>
  <si>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</si>
  <si>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</si>
  <si>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</si>
  <si>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</si>
  <si>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</si>
  <si>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</si>
  <si>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</si>
  <si>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</si>
  <si>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</si>
  <si>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</si>
  <si>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</si>
  <si>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</si>
  <si>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</si>
  <si>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</si>
  <si>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</si>
  <si>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</si>
  <si>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</si>
  <si>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</si>
  <si>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</si>
  <si>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</si>
  <si>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</si>
  <si>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</si>
  <si>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</si>
  <si>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</si>
  <si>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</si>
  <si>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</si>
  <si>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</si>
  <si>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</si>
  <si>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</si>
  <si>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</si>
  <si>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</si>
  <si>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</si>
  <si>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</si>
  <si>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</si>
  <si>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</si>
  <si>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</si>
  <si>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</si>
  <si>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</si>
  <si>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</si>
  <si>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</si>
  <si>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</si>
  <si>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</si>
  <si>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</si>
  <si>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</si>
  <si>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</si>
  <si>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</si>
  <si>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</si>
  <si>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</si>
  <si>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</si>
  <si>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</si>
  <si>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</si>
  <si>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</si>
  <si>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</si>
  <si>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</si>
  <si>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</si>
  <si>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</si>
  <si>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</si>
  <si>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</si>
  <si>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</si>
  <si>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</si>
  <si>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</si>
  <si>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</si>
  <si>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</si>
  <si>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</si>
  <si>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</si>
  <si>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</si>
  <si>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</si>
  <si>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</si>
  <si>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</si>
  <si>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</si>
  <si>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</si>
  <si>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</si>
  <si>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</si>
  <si>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</si>
  <si>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</si>
  <si>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</si>
  <si>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</si>
  <si>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</si>
  <si>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</si>
  <si>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</si>
  <si>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</si>
  <si>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</si>
  <si>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</si>
  <si>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</si>
  <si>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</si>
  <si>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</si>
  <si>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</si>
  <si>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</si>
  <si>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</si>
  <si>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</si>
  <si>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49025</t>
  </si>
  <si>
    <t>17</t>
  </si>
  <si>
    <t>Based on actual.</t>
  </si>
  <si>
    <t>Actual by state, allocated among lines based on earned premium.</t>
  </si>
  <si>
    <t>None.</t>
  </si>
  <si>
    <t>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</si>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</sst>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156</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H40" activePane="bottomRight" state="frozen"/>
      <selection activeCell="B1" sqref="B1"/>
      <selection pane="topRight" activeCell="B1" sqref="B1"/>
      <selection pane="bottomLeft" activeCell="B1" sqref="B1"/>
      <selection pane="bottomRight" activeCell="Q56" sqref="Q56:Q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1205284</v>
      </c>
      <c r="K5" s="106">
        <f>J5</f>
        <v>1205284</v>
      </c>
      <c r="L5" s="106"/>
      <c r="M5" s="106"/>
      <c r="N5" s="106"/>
      <c r="O5" s="105"/>
      <c r="P5" s="105">
        <f>'Pt 2 Premium and Claims'!P5</f>
        <v>70785</v>
      </c>
      <c r="Q5" s="106">
        <f>P5</f>
        <v>70785</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702772.37789591332</v>
      </c>
      <c r="K12" s="106">
        <f>J12</f>
        <v>702772.37789591332</v>
      </c>
      <c r="L12" s="106"/>
      <c r="M12" s="106"/>
      <c r="N12" s="106"/>
      <c r="O12" s="105"/>
      <c r="P12" s="105">
        <f>'Pt 2 Premium and Claims'!Q54</f>
        <v>34760.337910967231</v>
      </c>
      <c r="Q12" s="106">
        <f>P12</f>
        <v>34760.337910967231</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63001</v>
      </c>
      <c r="K25" s="110"/>
      <c r="L25" s="110"/>
      <c r="M25" s="110"/>
      <c r="N25" s="110"/>
      <c r="O25" s="109"/>
      <c r="P25" s="109">
        <v>3952</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13681</v>
      </c>
      <c r="K31" s="110"/>
      <c r="L31" s="110"/>
      <c r="M31" s="110"/>
      <c r="N31" s="110"/>
      <c r="O31" s="109"/>
      <c r="P31" s="109">
        <v>854</v>
      </c>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3420</v>
      </c>
      <c r="K35" s="110"/>
      <c r="L35" s="110"/>
      <c r="M35" s="110"/>
      <c r="N35" s="110"/>
      <c r="O35" s="109"/>
      <c r="P35" s="109">
        <v>214</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v>0</v>
      </c>
      <c r="Q56" s="122">
        <f t="shared" ref="Q56:Q60" si="0">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1">J57</f>
        <v>0</v>
      </c>
      <c r="L57" s="125"/>
      <c r="M57" s="125"/>
      <c r="N57" s="125"/>
      <c r="O57" s="124"/>
      <c r="P57" s="124">
        <v>0</v>
      </c>
      <c r="Q57" s="125">
        <f t="shared" si="0"/>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1"/>
        <v>0</v>
      </c>
      <c r="L58" s="125"/>
      <c r="M58" s="125"/>
      <c r="N58" s="125"/>
      <c r="O58" s="124"/>
      <c r="P58" s="124">
        <v>0</v>
      </c>
      <c r="Q58" s="125">
        <f t="shared" si="0"/>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4547</v>
      </c>
      <c r="K59" s="125">
        <f t="shared" si="1"/>
        <v>4547</v>
      </c>
      <c r="L59" s="125"/>
      <c r="M59" s="125"/>
      <c r="N59" s="125"/>
      <c r="O59" s="124"/>
      <c r="P59" s="124">
        <v>303</v>
      </c>
      <c r="Q59" s="125">
        <f t="shared" si="0"/>
        <v>303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378.91666666666669</v>
      </c>
      <c r="K60" s="128">
        <f t="shared" si="1"/>
        <v>378.91666666666669</v>
      </c>
      <c r="L60" s="128"/>
      <c r="M60" s="128"/>
      <c r="N60" s="128"/>
      <c r="O60" s="127"/>
      <c r="P60" s="127">
        <f>P59/12</f>
        <v>25.25</v>
      </c>
      <c r="Q60" s="128">
        <f t="shared" si="0"/>
        <v>25.25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G38"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1205284</v>
      </c>
      <c r="K5" s="118">
        <v>1205284</v>
      </c>
      <c r="L5" s="118"/>
      <c r="M5" s="118"/>
      <c r="N5" s="118"/>
      <c r="O5" s="117"/>
      <c r="P5" s="117">
        <v>70785</v>
      </c>
      <c r="Q5" s="118">
        <v>70785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1205284</v>
      </c>
      <c r="K18" s="110">
        <v>1205284</v>
      </c>
      <c r="L18" s="110"/>
      <c r="M18" s="110"/>
      <c r="N18" s="110"/>
      <c r="O18" s="109"/>
      <c r="P18" s="109">
        <v>70785</v>
      </c>
      <c r="Q18" s="110">
        <v>70785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604414.36</v>
      </c>
      <c r="L24" s="110"/>
      <c r="M24" s="110"/>
      <c r="N24" s="110"/>
      <c r="O24" s="109"/>
      <c r="P24" s="293"/>
      <c r="Q24" s="110">
        <v>28983.88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98358.017895913377</v>
      </c>
      <c r="L27" s="110"/>
      <c r="M27" s="110"/>
      <c r="N27" s="110"/>
      <c r="O27" s="109"/>
      <c r="P27" s="293"/>
      <c r="Q27" s="110">
        <v>5776.4579109672313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702772.37789591332</v>
      </c>
      <c r="L54" s="115"/>
      <c r="M54" s="115"/>
      <c r="N54" s="115"/>
      <c r="O54" s="114"/>
      <c r="P54" s="114"/>
      <c r="Q54" s="115">
        <f>Q24+Q27</f>
        <v>34760.337910967231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E25" activePane="bottomRight" state="frozen"/>
      <selection activeCell="B1" sqref="B1"/>
      <selection pane="topRight" activeCell="B1" sqref="B1"/>
      <selection pane="bottomLeft" activeCell="B1" sqref="B1"/>
      <selection pane="bottomRight" activeCell="H6" sqref="H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1998861</v>
      </c>
      <c r="I5" s="118">
        <v>989173</v>
      </c>
      <c r="J5" s="346"/>
      <c r="K5" s="346"/>
      <c r="L5" s="312"/>
      <c r="M5" s="117">
        <v>220894</v>
      </c>
      <c r="N5" s="118">
        <v>107286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1987839.9100000001</v>
      </c>
      <c r="I6" s="110">
        <v>1018075.47</v>
      </c>
      <c r="J6" s="115">
        <f>'Pt 2 Premium and Claims'!K54</f>
        <v>702772.37789591332</v>
      </c>
      <c r="K6" s="115">
        <f>SUM(H6:J6)</f>
        <v>3708687.757895913</v>
      </c>
      <c r="L6" s="116"/>
      <c r="M6" s="109">
        <v>9755.89</v>
      </c>
      <c r="N6" s="110">
        <v>405664.05</v>
      </c>
      <c r="O6" s="115">
        <f>'Pt 2 Premium and Claims'!Q54</f>
        <v>34760.337910967231</v>
      </c>
      <c r="P6" s="115">
        <f>SUM(M6:O6)</f>
        <v>450180.27791096724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1987839.9100000001</v>
      </c>
      <c r="I12" s="115">
        <f>I6+I7</f>
        <v>1018075.47</v>
      </c>
      <c r="J12" s="115">
        <f>J6+J7</f>
        <v>702772.37789591332</v>
      </c>
      <c r="K12" s="115">
        <f>K6+K7</f>
        <v>3708687.757895913</v>
      </c>
      <c r="L12" s="311"/>
      <c r="M12" s="114">
        <f>M6+M7</f>
        <v>9755.89</v>
      </c>
      <c r="N12" s="115">
        <f t="shared" ref="N12:P12" si="0">N6+N7</f>
        <v>405664.05</v>
      </c>
      <c r="O12" s="115">
        <f t="shared" si="0"/>
        <v>34760.337910967231</v>
      </c>
      <c r="P12" s="115">
        <f t="shared" si="0"/>
        <v>450180.27791096724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1492724</v>
      </c>
      <c r="I15" s="118">
        <v>1510283</v>
      </c>
      <c r="J15" s="106">
        <f>'Pt 2 Premium and Claims'!J5</f>
        <v>1205284</v>
      </c>
      <c r="K15" s="106">
        <f t="shared" ref="K15:K16" si="1">SUM(H15:J15)</f>
        <v>4208291</v>
      </c>
      <c r="L15" s="107"/>
      <c r="M15" s="117">
        <v>43492</v>
      </c>
      <c r="N15" s="118">
        <v>158606</v>
      </c>
      <c r="O15" s="106">
        <f>'Pt 2 Premium and Claims'!P5</f>
        <v>70785</v>
      </c>
      <c r="P15" s="106">
        <f>SUM(M15:O15)</f>
        <v>272883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60048</v>
      </c>
      <c r="I16" s="110">
        <v>50980</v>
      </c>
      <c r="J16" s="115">
        <v>35000</v>
      </c>
      <c r="K16" s="115">
        <f t="shared" si="1"/>
        <v>146028</v>
      </c>
      <c r="L16" s="116"/>
      <c r="M16" s="109">
        <v>3664</v>
      </c>
      <c r="N16" s="110">
        <v>5356</v>
      </c>
      <c r="O16" s="115">
        <f>SUM('Pt 1 Summary of Data'!P25:P35)</f>
        <v>5020</v>
      </c>
      <c r="P16" s="115">
        <f>SUM(M16:O16)</f>
        <v>14040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1432676</v>
      </c>
      <c r="I17" s="115">
        <f t="shared" ref="I17:K17" si="2">I15-I16</f>
        <v>1459303</v>
      </c>
      <c r="J17" s="115">
        <f t="shared" si="2"/>
        <v>1170284</v>
      </c>
      <c r="K17" s="115">
        <f t="shared" si="2"/>
        <v>4062263</v>
      </c>
      <c r="L17" s="314"/>
      <c r="M17" s="114">
        <f>M15-M16</f>
        <v>39828</v>
      </c>
      <c r="N17" s="115">
        <f t="shared" ref="N17:P17" si="3">N15-N16</f>
        <v>153250</v>
      </c>
      <c r="O17" s="115">
        <f t="shared" si="3"/>
        <v>65765</v>
      </c>
      <c r="P17" s="115">
        <f t="shared" si="3"/>
        <v>258843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521</v>
      </c>
      <c r="I37" s="122">
        <v>518.91666666666663</v>
      </c>
      <c r="J37" s="256">
        <f>'Pt 1 Summary of Data'!J60</f>
        <v>378.91666666666669</v>
      </c>
      <c r="K37" s="256">
        <f>SUM(H37:J37)</f>
        <v>1418.8333333333333</v>
      </c>
      <c r="L37" s="312"/>
      <c r="M37" s="121">
        <v>35</v>
      </c>
      <c r="N37" s="122">
        <v>29.583333333333332</v>
      </c>
      <c r="O37" s="256">
        <f>'Pt 1 Summary of Data'!P60</f>
        <v>25.25</v>
      </c>
      <c r="P37" s="256">
        <f>SUM(M37:O37)</f>
        <v>89.833333333333329</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0.083+((K37-1000)/(2500-1000))*(0.052-0.083)</f>
        <v>7.4344111111111111E-2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6089.2857142857147</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1.402+((K39-5000)/(10000-5000))*(1.736-1.402)</f>
        <v>1.4747642857142857</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0.10964003991984127</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1.3875013680692634</v>
      </c>
      <c r="I44" s="260">
        <f t="shared" ref="I44:K44" si="4">I12/I17</f>
        <v>0.69764501957441327</v>
      </c>
      <c r="J44" s="260">
        <f t="shared" si="4"/>
        <v>0.600514386162601</v>
      </c>
      <c r="K44" s="260">
        <f t="shared" si="4"/>
        <v>0.91296101653091222</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0.10964003991984127</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1.0226010564507535</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1.0226010564507535</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J17</f>
        <v>1170284</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v>0</v>
      </c>
      <c r="F16" s="119"/>
      <c r="G16" s="119"/>
      <c r="H16" s="119"/>
      <c r="I16" s="312"/>
      <c r="J16" s="312"/>
      <c r="K16" s="365"/>
    </row>
    <row r="17" spans="2:12" s="5" customFormat="1" x14ac:dyDescent="0.4">
      <c r="B17" s="207" t="s">
        <v>203</v>
      </c>
      <c r="C17" s="109"/>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