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5\Final\"/>
    </mc:Choice>
  </mc:AlternateContent>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D4" i="16" l="1"/>
  <c r="K55" i="18"/>
  <c r="Q36" i="18"/>
  <c r="Q46" i="18"/>
  <c r="Q45" i="18"/>
  <c r="K53" i="18"/>
  <c r="K52" i="18"/>
  <c r="K51" i="18"/>
  <c r="K46" i="18"/>
  <c r="K45" i="18"/>
  <c r="K36" i="18"/>
  <c r="Q19" i="18"/>
  <c r="Q18" i="18"/>
  <c r="Q14" i="18"/>
  <c r="Q13" i="18"/>
  <c r="Q11" i="18"/>
  <c r="K19" i="18"/>
  <c r="K18" i="18"/>
  <c r="K17" i="18"/>
  <c r="K16" i="18"/>
  <c r="K14" i="18"/>
  <c r="K13" i="18"/>
  <c r="K11" i="18"/>
  <c r="K7" i="18"/>
  <c r="K6" i="18"/>
  <c r="K5" i="18"/>
  <c r="K60" i="4"/>
  <c r="J60" i="4"/>
  <c r="E4" i="16"/>
  <c r="Q35" i="4"/>
  <c r="Q34" i="4"/>
  <c r="Q32" i="4"/>
  <c r="Q31" i="4"/>
  <c r="Q30" i="4"/>
  <c r="Q28" i="4"/>
  <c r="Q27" i="4"/>
  <c r="Q26" i="4"/>
  <c r="Q25" i="4"/>
  <c r="K59" i="4"/>
  <c r="K58" i="4"/>
  <c r="K57" i="4"/>
  <c r="K56" i="4"/>
  <c r="K53" i="4"/>
  <c r="K52" i="4"/>
  <c r="K51" i="4"/>
  <c r="K50" i="4"/>
  <c r="K49" i="4"/>
  <c r="K47" i="4"/>
  <c r="K46" i="4"/>
  <c r="K45" i="4"/>
  <c r="K44" i="4"/>
  <c r="K42" i="4"/>
  <c r="K41" i="4"/>
  <c r="K40" i="4"/>
  <c r="K39" i="4"/>
  <c r="K38" i="4"/>
  <c r="K37" i="4"/>
  <c r="K35" i="4"/>
  <c r="K34" i="4"/>
  <c r="K32" i="4"/>
  <c r="K31" i="4"/>
  <c r="K30" i="4"/>
  <c r="K28" i="4"/>
  <c r="K27" i="4"/>
  <c r="K26" i="4"/>
  <c r="K25" i="4"/>
  <c r="K7" i="4"/>
  <c r="K6" i="4"/>
  <c r="K22" i="4"/>
  <c r="J22" i="4"/>
  <c r="J12" i="4"/>
  <c r="J5" i="4"/>
  <c r="M45" i="10" l="1"/>
  <c r="N45" i="10"/>
  <c r="K54" i="18"/>
  <c r="K5" i="4"/>
  <c r="K12" i="4" l="1"/>
  <c r="O45" i="10" l="1"/>
  <c r="H45" i="10" l="1"/>
  <c r="P45" i="10"/>
  <c r="I45" i="10"/>
  <c r="P47" i="10" l="1"/>
  <c r="P48" i="10" s="1"/>
  <c r="E11" i="16" s="1"/>
  <c r="J45" i="10"/>
  <c r="D11" i="16" l="1"/>
  <c r="K45" i="10"/>
  <c r="K48" i="10" l="1"/>
  <c r="K47" i="10"/>
</calcChain>
</file>

<file path=xl/sharedStrings.xml><?xml version="1.0" encoding="utf-8"?>
<sst xmlns="http://schemas.openxmlformats.org/spreadsheetml/2006/main" count="569" uniqueCount="506">
  <si>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</si>
  <si>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</si>
  <si>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</si>
  <si>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</si>
  <si>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</si>
  <si>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</si>
  <si>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</si>
  <si>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</si>
  <si>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</si>
  <si>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</si>
  <si>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</si>
  <si>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</si>
  <si>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</si>
  <si>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</si>
  <si>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</si>
  <si>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</si>
  <si>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</si>
  <si>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</si>
  <si>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</si>
  <si>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</si>
  <si>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</si>
  <si>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</si>
  <si>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</si>
  <si>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</si>
  <si>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</si>
  <si>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</si>
  <si>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</si>
  <si>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</si>
  <si>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</si>
  <si>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</si>
  <si>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</si>
  <si>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</si>
  <si>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</si>
  <si>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</si>
  <si>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</si>
  <si>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</si>
  <si>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</si>
  <si>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</si>
  <si>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</si>
  <si>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</si>
  <si>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</si>
  <si>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</si>
  <si>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</si>
  <si>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</si>
  <si>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</si>
  <si>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</si>
  <si>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</si>
  <si>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</si>
  <si>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</si>
  <si>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</si>
  <si>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</si>
  <si>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</si>
  <si>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</si>
  <si>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</si>
  <si>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</si>
  <si>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</si>
  <si>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</si>
  <si>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</si>
  <si>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</si>
  <si>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</si>
  <si>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</si>
  <si>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</si>
  <si>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</si>
  <si>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</si>
  <si>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</si>
  <si>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</si>
  <si>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</si>
  <si>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</si>
  <si>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</si>
  <si>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</si>
  <si>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</si>
  <si>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</si>
  <si>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</si>
  <si>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</si>
  <si>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</si>
  <si>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</si>
  <si>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</si>
  <si>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</si>
  <si>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</si>
  <si>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</si>
  <si>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</si>
  <si>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</si>
  <si>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</si>
  <si>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</si>
  <si>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</si>
  <si>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</si>
  <si>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</si>
  <si>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</si>
  <si>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</si>
  <si>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</si>
  <si>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</si>
  <si>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</si>
  <si>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</si>
  <si>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</si>
  <si>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</si>
  <si>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</si>
  <si>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</si>
  <si>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</si>
  <si>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</si>
  <si>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</si>
  <si>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</si>
  <si>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</si>
  <si>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</si>
  <si>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</si>
  <si>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</si>
  <si>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</si>
  <si>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</si>
  <si>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</si>
  <si>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</si>
  <si>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</si>
  <si>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</si>
  <si>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</si>
  <si>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</si>
  <si>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</si>
  <si>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</si>
  <si>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</si>
  <si>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</si>
  <si>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</si>
  <si>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</si>
  <si>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</si>
  <si>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</si>
  <si>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</si>
  <si>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</si>
  <si>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</si>
  <si>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</si>
  <si>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</si>
  <si>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</si>
  <si>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</si>
  <si>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</si>
  <si>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</si>
  <si>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</si>
  <si>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</si>
  <si>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</si>
  <si>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</si>
  <si>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</si>
  <si>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</si>
  <si>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</si>
  <si>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</si>
  <si>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</si>
  <si>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</si>
  <si>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</si>
  <si>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</si>
  <si>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</si>
  <si>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</si>
  <si>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</si>
  <si>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</si>
  <si>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</si>
  <si>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</si>
  <si>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</si>
  <si>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</si>
  <si>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</si>
  <si>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</si>
  <si>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</si>
  <si>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</si>
  <si>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</si>
  <si>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</si>
  <si>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</si>
  <si>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</si>
  <si>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</si>
  <si>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</si>
  <si>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</si>
  <si>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</si>
  <si>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</si>
  <si>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</si>
  <si>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</si>
  <si>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</si>
  <si>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</si>
  <si>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</si>
  <si>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</si>
  <si>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</si>
  <si>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</si>
  <si>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</si>
  <si>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</si>
  <si>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</si>
  <si>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</si>
  <si>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</si>
  <si>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</si>
  <si>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</si>
  <si>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</si>
  <si>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</si>
  <si>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</si>
  <si>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</si>
  <si>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</si>
  <si>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</si>
  <si>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</si>
  <si>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</si>
  <si>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</si>
  <si>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</si>
  <si>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</si>
  <si>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</si>
  <si>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</si>
  <si>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</si>
  <si>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</si>
  <si>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</si>
  <si>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</si>
  <si>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</si>
  <si>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</si>
  <si>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</si>
  <si>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</si>
  <si>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</si>
  <si>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</si>
  <si>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</si>
  <si>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</si>
  <si>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</si>
  <si>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</si>
  <si>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</si>
  <si>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</si>
  <si>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</si>
  <si>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</si>
  <si>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</si>
  <si>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</si>
  <si>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</si>
  <si>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</si>
  <si>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</si>
  <si>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</si>
  <si>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</si>
  <si>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</si>
  <si>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</si>
  <si>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</si>
  <si>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</si>
  <si>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</si>
  <si>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</si>
  <si>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</si>
  <si>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</si>
  <si>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</si>
  <si>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</si>
  <si>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</si>
  <si>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</si>
  <si>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</si>
  <si>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</si>
  <si>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</si>
  <si>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</si>
  <si>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</si>
  <si>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</si>
  <si>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</si>
  <si>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</si>
  <si>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</si>
  <si>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</si>
  <si>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</si>
  <si>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</si>
  <si>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</si>
  <si>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</si>
  <si>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</si>
  <si>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</si>
  <si>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</si>
  <si>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</si>
  <si>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</si>
  <si>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</si>
  <si>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</si>
  <si>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</si>
  <si>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</si>
  <si>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</si>
  <si>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</si>
  <si>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</si>
  <si>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</si>
  <si>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</si>
  <si>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</si>
  <si>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</si>
  <si>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</si>
  <si>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</si>
  <si>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</si>
  <si>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</si>
  <si>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</si>
  <si>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</si>
  <si>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</si>
  <si>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</si>
  <si>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</si>
  <si>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</si>
  <si>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</si>
  <si>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</si>
  <si>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</si>
  <si>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</si>
  <si>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</si>
  <si>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</si>
  <si>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</si>
  <si>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</si>
  <si>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</si>
  <si>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</si>
  <si>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</si>
  <si>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</si>
  <si>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</si>
  <si>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</si>
  <si>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</si>
  <si>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</si>
  <si>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</si>
  <si>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</si>
  <si>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</si>
  <si>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</si>
  <si>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</si>
  <si>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</si>
  <si>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</si>
  <si>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</si>
  <si>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</si>
  <si>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</si>
  <si>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</si>
  <si>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</si>
  <si>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</si>
  <si>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</si>
  <si>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</si>
  <si>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</si>
  <si>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</si>
  <si>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</si>
  <si>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</si>
  <si>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</si>
  <si>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</si>
  <si>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</si>
  <si>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</si>
  <si>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</si>
  <si>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</si>
  <si>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</si>
  <si>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</si>
  <si>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</si>
  <si>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</si>
  <si>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</si>
  <si>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</si>
  <si>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</si>
  <si>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</si>
  <si>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</si>
  <si>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</si>
  <si>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</si>
  <si>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</si>
  <si>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</si>
  <si>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</si>
  <si>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</si>
  <si>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</si>
  <si>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</si>
  <si>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</si>
  <si>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</si>
  <si>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</si>
  <si>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</si>
  <si>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</si>
  <si>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</si>
  <si>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</si>
  <si>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</si>
  <si>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</si>
  <si>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</si>
  <si>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</si>
  <si>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</si>
  <si>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</si>
  <si>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</si>
  <si>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</si>
  <si>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</si>
  <si>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</si>
  <si>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</si>
  <si>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</si>
  <si>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</si>
  <si>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</si>
  <si>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</si>
  <si>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</si>
  <si>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</si>
  <si>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</si>
  <si>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</si>
  <si>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</si>
  <si>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</si>
  <si>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</si>
  <si>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</si>
  <si>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</si>
  <si>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</si>
  <si>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</si>
  <si>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</si>
  <si>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</si>
  <si>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</si>
  <si>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</si>
  <si>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</si>
  <si>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</si>
  <si>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</si>
  <si>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</si>
  <si>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</si>
  <si>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</si>
  <si>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</si>
  <si>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</si>
  <si>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</si>
  <si>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</si>
  <si>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</si>
  <si>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</si>
  <si>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</si>
  <si>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</si>
  <si>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</si>
  <si>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</si>
  <si>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</si>
  <si>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</si>
  <si>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</si>
  <si>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</si>
  <si>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</si>
  <si>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</si>
  <si>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</si>
  <si>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</si>
  <si>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</si>
  <si>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</si>
  <si>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</si>
  <si>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</si>
  <si>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</si>
  <si>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</si>
  <si>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</si>
  <si>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</si>
  <si>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</si>
  <si>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</si>
  <si>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</si>
  <si>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</si>
  <si>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</si>
  <si>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</si>
  <si>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</si>
  <si>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</si>
  <si>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</si>
  <si>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</si>
  <si>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</si>
  <si>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</si>
  <si>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</si>
  <si>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</si>
  <si>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</si>
  <si>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</si>
  <si>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</si>
  <si>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</si>
  <si>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</si>
  <si>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</si>
  <si>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</si>
  <si>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</si>
  <si>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</si>
  <si>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</si>
  <si>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</si>
  <si>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</si>
  <si>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</si>
  <si>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</si>
  <si>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</si>
  <si>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</si>
  <si>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</si>
  <si>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</si>
  <si>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</si>
  <si>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</si>
  <si>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</si>
  <si>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</si>
  <si>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</si>
  <si>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</si>
  <si>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</si>
  <si>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</si>
  <si>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</si>
  <si>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</si>
  <si>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</si>
  <si>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</si>
  <si>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</si>
  <si>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</si>
  <si>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</si>
  <si>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</si>
  <si>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</si>
  <si>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</si>
  <si>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</si>
  <si>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</si>
  <si>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</si>
  <si>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</si>
  <si>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</si>
  <si>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</si>
  <si>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</si>
  <si>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</si>
  <si>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</si>
  <si>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</si>
  <si>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</si>
  <si>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</si>
  <si>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</si>
  <si>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</si>
  <si>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</si>
  <si>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</si>
  <si>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</si>
  <si>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</si>
  <si>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</si>
  <si>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</si>
  <si>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</si>
  <si>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</si>
  <si>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</si>
  <si>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</si>
  <si>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</si>
  <si>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</si>
  <si>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</si>
  <si>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</si>
  <si>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</si>
  <si>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</si>
  <si>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</si>
  <si>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</si>
  <si>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</si>
  <si>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</si>
  <si>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</si>
  <si>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</si>
  <si>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</si>
  <si>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</si>
  <si>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</si>
  <si>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</si>
  <si>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</si>
  <si>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</si>
  <si>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</si>
  <si>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</si>
  <si>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</si>
  <si>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</si>
  <si>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</si>
  <si>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</si>
  <si>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</si>
  <si>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</si>
  <si>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</si>
  <si>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Nippon Life Insurance Company of America</t>
  </si>
  <si>
    <t>2015</t>
  </si>
  <si>
    <t>7115 Vista Drive West Des Moines, IA 50266</t>
  </si>
  <si>
    <t>042509896</t>
  </si>
  <si>
    <t>81264</t>
  </si>
  <si>
    <t>61923</t>
  </si>
  <si>
    <t>283</t>
  </si>
  <si>
    <t>Rebate checks are mailed to all applicable groups using the most recent address on file. The Company made good faith efforts to locate these policyholders including internet querites,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</si>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</sst>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157</v>
      </c>
    </row>
    <row r="13" spans="1:6" x14ac:dyDescent="0.2">
      <c r="B13" s="147" t="s">
        <v>50</v>
      </c>
      <c r="C13" s="480" t="s">
        <v>152</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K13" sqref="K13:K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c r="M5" s="213"/>
      <c r="N5" s="213"/>
      <c r="O5" s="212"/>
      <c r="P5" s="212">
        <v>1774546.0893148193</v>
      </c>
      <c r="Q5" s="213">
        <v>1774546.0893148193</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2">
        <v>88878.522747114344</v>
      </c>
      <c r="AU5" s="214"/>
      <c r="AV5" s="215"/>
      <c r="AW5" s="296"/>
    </row>
    <row r="6" spans="1:49" x14ac:dyDescent="0.2">
      <c r="B6" s="239" t="s">
        <v>223</v>
      </c>
      <c r="C6" s="203" t="s">
        <v>12</v>
      </c>
      <c r="D6" s="216"/>
      <c r="E6" s="217"/>
      <c r="F6" s="217"/>
      <c r="G6" s="218"/>
      <c r="H6" s="218"/>
      <c r="I6" s="219"/>
      <c r="J6" s="216"/>
      <c r="K6" s="217">
        <f>J6</f>
        <v>0</v>
      </c>
      <c r="L6" s="217"/>
      <c r="M6" s="218"/>
      <c r="N6" s="218"/>
      <c r="O6" s="219"/>
      <c r="P6" s="216"/>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f>J7</f>
        <v>0</v>
      </c>
      <c r="L7" s="217"/>
      <c r="M7" s="217"/>
      <c r="N7" s="217"/>
      <c r="O7" s="216"/>
      <c r="P7" s="216"/>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-4737.2905181400001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-1487.8600532858907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f>'Pt 2 Premium and Claims'!J$54</f>
        <v>0</v>
      </c>
      <c r="K12" s="213">
        <f>'Pt 2 Premium and Claims'!K$54</f>
        <v>0</v>
      </c>
      <c r="L12" s="213"/>
      <c r="M12" s="213"/>
      <c r="N12" s="213"/>
      <c r="O12" s="212"/>
      <c r="P12" s="212">
        <v>1237464.6020167072</v>
      </c>
      <c r="Q12" s="213">
        <v>1225701.404775538</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2">
        <v>451142.76935532154</v>
      </c>
      <c r="AU12" s="214"/>
      <c r="AV12" s="291"/>
      <c r="AW12" s="296"/>
    </row>
    <row r="13" spans="1:49" ht="25.5" x14ac:dyDescent="0.2">
      <c r="B13" s="239" t="s">
        <v>230</v>
      </c>
      <c r="C13" s="203" t="s">
        <v>37</v>
      </c>
      <c r="D13" s="216"/>
      <c r="E13" s="217"/>
      <c r="F13" s="217"/>
      <c r="G13" s="268"/>
      <c r="H13" s="269"/>
      <c r="I13" s="216"/>
      <c r="J13" s="216"/>
      <c r="K13" s="217">
        <v>0</v>
      </c>
      <c r="L13" s="217"/>
      <c r="M13" s="268"/>
      <c r="N13" s="269"/>
      <c r="O13" s="216"/>
      <c r="P13" s="216">
        <v>184644.24000000002</v>
      </c>
      <c r="Q13" s="217">
        <v>179063.25000000073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v>0</v>
      </c>
      <c r="L14" s="217"/>
      <c r="M14" s="267"/>
      <c r="N14" s="270"/>
      <c r="O14" s="216"/>
      <c r="P14" s="216">
        <v>35808.980000000003</v>
      </c>
      <c r="Q14" s="217">
        <v>24526.05000000009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v>0</v>
      </c>
      <c r="L15" s="217"/>
      <c r="M15" s="267"/>
      <c r="N15" s="273"/>
      <c r="O15" s="216"/>
      <c r="P15" s="216"/>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-177108.18680626317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f>'Pt 2 Premium and Claims'!J$55</f>
        <v>0</v>
      </c>
      <c r="K22" s="222">
        <f>'Pt 2 Premium and Claims'!K$55</f>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f t="shared" ref="K25:K28" si="0">J25</f>
        <v>0</v>
      </c>
      <c r="L25" s="217"/>
      <c r="M25" s="217"/>
      <c r="N25" s="217"/>
      <c r="O25" s="216"/>
      <c r="P25" s="216">
        <v>83019.446224968226</v>
      </c>
      <c r="Q25" s="217">
        <f t="shared" ref="Q25:Q28" si="1">P25</f>
        <v>83019.446224968226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9300.6682250063168</v>
      </c>
      <c r="AU25" s="220"/>
      <c r="AV25" s="220"/>
      <c r="AW25" s="297"/>
    </row>
    <row r="26" spans="1:49" s="5" customFormat="1" x14ac:dyDescent="0.2">
      <c r="A26" s="35"/>
      <c r="B26" s="242" t="s">
        <v>242</v>
      </c>
      <c r="C26" s="203"/>
      <c r="D26" s="216"/>
      <c r="E26" s="217"/>
      <c r="F26" s="217"/>
      <c r="G26" s="217"/>
      <c r="H26" s="217"/>
      <c r="I26" s="216"/>
      <c r="J26" s="216"/>
      <c r="K26" s="217">
        <f t="shared" si="0"/>
        <v>0</v>
      </c>
      <c r="L26" s="217"/>
      <c r="M26" s="217"/>
      <c r="N26" s="217"/>
      <c r="O26" s="216"/>
      <c r="P26" s="216">
        <v>453.90169602771925</v>
      </c>
      <c r="Q26" s="217">
        <f t="shared" si="1"/>
        <v>453.90169602771925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f t="shared" si="0"/>
        <v>0</v>
      </c>
      <c r="L27" s="217"/>
      <c r="M27" s="217"/>
      <c r="N27" s="217"/>
      <c r="O27" s="216"/>
      <c r="P27" s="216">
        <v>32599.3882289877</v>
      </c>
      <c r="Q27" s="217">
        <f t="shared" si="1"/>
        <v>32599.3882289877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1478.1739063589253</v>
      </c>
      <c r="AU27" s="220"/>
      <c r="AV27" s="293"/>
      <c r="AW27" s="297"/>
    </row>
    <row r="28" spans="1:49" s="5" customFormat="1" x14ac:dyDescent="0.2">
      <c r="A28" s="35"/>
      <c r="B28" s="242" t="s">
        <v>244</v>
      </c>
      <c r="C28" s="203"/>
      <c r="D28" s="216"/>
      <c r="E28" s="217"/>
      <c r="F28" s="217"/>
      <c r="G28" s="217"/>
      <c r="H28" s="217"/>
      <c r="I28" s="216"/>
      <c r="J28" s="216"/>
      <c r="K28" s="217">
        <f t="shared" si="0"/>
        <v>0</v>
      </c>
      <c r="L28" s="217"/>
      <c r="M28" s="217"/>
      <c r="N28" s="217"/>
      <c r="O28" s="216"/>
      <c r="P28" s="216"/>
      <c r="Q28" s="217">
        <f t="shared" si="1"/>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f t="shared" ref="K30:K32" si="2">J30</f>
        <v>0</v>
      </c>
      <c r="L30" s="217"/>
      <c r="M30" s="217"/>
      <c r="N30" s="217"/>
      <c r="O30" s="216"/>
      <c r="P30" s="216">
        <v>27484.788116113516</v>
      </c>
      <c r="Q30" s="217">
        <f t="shared" ref="Q30:Q32" si="3">P30</f>
        <v>27484.788116113516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20.557307425095132</v>
      </c>
      <c r="AU30" s="220"/>
      <c r="AV30" s="220"/>
      <c r="AW30" s="297"/>
    </row>
    <row r="31" spans="1:49" x14ac:dyDescent="0.2">
      <c r="B31" s="242" t="s">
        <v>247</v>
      </c>
      <c r="C31" s="203"/>
      <c r="D31" s="216"/>
      <c r="E31" s="217"/>
      <c r="F31" s="217"/>
      <c r="G31" s="217"/>
      <c r="H31" s="217"/>
      <c r="I31" s="216"/>
      <c r="J31" s="216"/>
      <c r="K31" s="217">
        <f t="shared" si="2"/>
        <v>0</v>
      </c>
      <c r="L31" s="217"/>
      <c r="M31" s="217"/>
      <c r="N31" s="217"/>
      <c r="O31" s="216"/>
      <c r="P31" s="216">
        <v>26837.55470001026</v>
      </c>
      <c r="Q31" s="217">
        <f t="shared" si="3"/>
        <v>26837.55470001026</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1323.5990432645283</v>
      </c>
      <c r="AU31" s="220"/>
      <c r="AV31" s="220"/>
      <c r="AW31" s="297"/>
    </row>
    <row r="32" spans="1:49" ht="13.9" customHeight="1" x14ac:dyDescent="0.2">
      <c r="B32" s="242" t="s">
        <v>248</v>
      </c>
      <c r="C32" s="203" t="s">
        <v>82</v>
      </c>
      <c r="D32" s="216"/>
      <c r="E32" s="217"/>
      <c r="F32" s="217"/>
      <c r="G32" s="217"/>
      <c r="H32" s="217"/>
      <c r="I32" s="216"/>
      <c r="J32" s="216"/>
      <c r="K32" s="217">
        <f t="shared" si="2"/>
        <v>0</v>
      </c>
      <c r="L32" s="217"/>
      <c r="M32" s="217"/>
      <c r="N32" s="217"/>
      <c r="O32" s="216"/>
      <c r="P32" s="216"/>
      <c r="Q32" s="217">
        <f t="shared" si="3"/>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f t="shared" ref="K34:K35" si="4">J34</f>
        <v>0</v>
      </c>
      <c r="L34" s="217"/>
      <c r="M34" s="217"/>
      <c r="N34" s="217"/>
      <c r="O34" s="216"/>
      <c r="P34" s="216">
        <v>13425.273656664547</v>
      </c>
      <c r="Q34" s="217">
        <f t="shared" ref="Q34:Q35" si="5">P34</f>
        <v>13425.273656664547</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f t="shared" si="4"/>
        <v>0</v>
      </c>
      <c r="L35" s="217"/>
      <c r="M35" s="217"/>
      <c r="N35" s="217"/>
      <c r="O35" s="216"/>
      <c r="P35" s="216">
        <v>828.96478937022493</v>
      </c>
      <c r="Q35" s="217">
        <f t="shared" si="5"/>
        <v>828.96478937022493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43.160438121342686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f t="shared" ref="K37:K42" si="6">J37</f>
        <v>0</v>
      </c>
      <c r="L37" s="225"/>
      <c r="M37" s="225"/>
      <c r="N37" s="225"/>
      <c r="O37" s="224"/>
      <c r="P37" s="224">
        <v>3013.4025000000006</v>
      </c>
      <c r="Q37" s="225">
        <v>3013.4025000000006</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f t="shared" si="6"/>
        <v>0</v>
      </c>
      <c r="L38" s="217"/>
      <c r="M38" s="217"/>
      <c r="N38" s="217"/>
      <c r="O38" s="216"/>
      <c r="P38" s="216">
        <v>1004.4675000000002</v>
      </c>
      <c r="Q38" s="217">
        <v>1004.4675000000002</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f t="shared" si="6"/>
        <v>0</v>
      </c>
      <c r="L39" s="217"/>
      <c r="M39" s="217"/>
      <c r="N39" s="217"/>
      <c r="O39" s="216"/>
      <c r="P39" s="216">
        <v>1004.4675000000002</v>
      </c>
      <c r="Q39" s="217">
        <v>1004.4675000000002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f t="shared" si="6"/>
        <v>0</v>
      </c>
      <c r="L40" s="217"/>
      <c r="M40" s="217"/>
      <c r="N40" s="217"/>
      <c r="O40" s="216"/>
      <c r="P40" s="216">
        <v>2830.625</v>
      </c>
      <c r="Q40" s="217">
        <v>2830.625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f t="shared" si="6"/>
        <v>0</v>
      </c>
      <c r="L41" s="217"/>
      <c r="M41" s="217"/>
      <c r="N41" s="217"/>
      <c r="O41" s="216"/>
      <c r="P41" s="216">
        <v>1004.4675000000007</v>
      </c>
      <c r="Q41" s="217">
        <v>1004.4675000000007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f t="shared" si="6"/>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f t="shared" ref="K44:K47" si="7">J44</f>
        <v>0</v>
      </c>
      <c r="L44" s="225"/>
      <c r="M44" s="225"/>
      <c r="N44" s="225"/>
      <c r="O44" s="224"/>
      <c r="P44" s="224">
        <v>36375.814223992355</v>
      </c>
      <c r="Q44" s="225">
        <v>36375.814223992355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f t="shared" si="7"/>
        <v>0</v>
      </c>
      <c r="L45" s="217"/>
      <c r="M45" s="217"/>
      <c r="N45" s="217"/>
      <c r="O45" s="216"/>
      <c r="P45" s="216">
        <v>22389.912682901362</v>
      </c>
      <c r="Q45" s="217">
        <v>22389.912682901362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7174.8865199428237</v>
      </c>
      <c r="AU45" s="220"/>
      <c r="AV45" s="220"/>
      <c r="AW45" s="297"/>
    </row>
    <row r="46" spans="1:49" x14ac:dyDescent="0.2">
      <c r="B46" s="245" t="s">
        <v>262</v>
      </c>
      <c r="C46" s="203" t="s">
        <v>20</v>
      </c>
      <c r="D46" s="216"/>
      <c r="E46" s="217"/>
      <c r="F46" s="217"/>
      <c r="G46" s="217"/>
      <c r="H46" s="217"/>
      <c r="I46" s="216"/>
      <c r="J46" s="216"/>
      <c r="K46" s="217">
        <f t="shared" si="7"/>
        <v>0</v>
      </c>
      <c r="L46" s="217"/>
      <c r="M46" s="217"/>
      <c r="N46" s="217"/>
      <c r="O46" s="216"/>
      <c r="P46" s="216">
        <v>25422.086551732849</v>
      </c>
      <c r="Q46" s="217">
        <v>25422.086551732849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1751.4192976080531</v>
      </c>
      <c r="AU46" s="220"/>
      <c r="AV46" s="220"/>
      <c r="AW46" s="297"/>
    </row>
    <row r="47" spans="1:49" x14ac:dyDescent="0.2">
      <c r="B47" s="245" t="s">
        <v>263</v>
      </c>
      <c r="C47" s="203" t="s">
        <v>21</v>
      </c>
      <c r="D47" s="216"/>
      <c r="E47" s="217"/>
      <c r="F47" s="217"/>
      <c r="G47" s="217"/>
      <c r="H47" s="217"/>
      <c r="I47" s="216"/>
      <c r="J47" s="216"/>
      <c r="K47" s="217">
        <f t="shared" si="7"/>
        <v>0</v>
      </c>
      <c r="L47" s="217"/>
      <c r="M47" s="217"/>
      <c r="N47" s="217"/>
      <c r="O47" s="216"/>
      <c r="P47" s="216">
        <v>77254.677215972697</v>
      </c>
      <c r="Q47" s="217">
        <v>77254.677215972697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5367.1476168132122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f t="shared" ref="K49:K53" si="8">J49</f>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f t="shared" si="8"/>
        <v>0</v>
      </c>
      <c r="L50" s="217"/>
      <c r="M50" s="217"/>
      <c r="N50" s="217"/>
      <c r="O50" s="216"/>
      <c r="P50" s="216">
        <v>0.44880648707322729</v>
      </c>
      <c r="Q50" s="217">
        <v>0.44880648707322729</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2.2399708479725871E-2</v>
      </c>
      <c r="AU50" s="220"/>
      <c r="AV50" s="220"/>
      <c r="AW50" s="297"/>
    </row>
    <row r="51" spans="2:49" x14ac:dyDescent="0.2">
      <c r="B51" s="239" t="s">
        <v>266</v>
      </c>
      <c r="C51" s="203"/>
      <c r="D51" s="216"/>
      <c r="E51" s="217"/>
      <c r="F51" s="217"/>
      <c r="G51" s="217"/>
      <c r="H51" s="217"/>
      <c r="I51" s="216"/>
      <c r="J51" s="216"/>
      <c r="K51" s="217">
        <f t="shared" si="8"/>
        <v>0</v>
      </c>
      <c r="L51" s="217"/>
      <c r="M51" s="217"/>
      <c r="N51" s="217"/>
      <c r="O51" s="216"/>
      <c r="P51" s="216">
        <v>80338.489953638098</v>
      </c>
      <c r="Q51" s="217">
        <v>80338.489953638098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5206.0072138016922</v>
      </c>
      <c r="AU51" s="220"/>
      <c r="AV51" s="220"/>
      <c r="AW51" s="297"/>
    </row>
    <row r="52" spans="2:49" ht="25.5" x14ac:dyDescent="0.2">
      <c r="B52" s="239" t="s">
        <v>267</v>
      </c>
      <c r="C52" s="203" t="s">
        <v>89</v>
      </c>
      <c r="D52" s="216"/>
      <c r="E52" s="217"/>
      <c r="F52" s="217"/>
      <c r="G52" s="217"/>
      <c r="H52" s="217"/>
      <c r="I52" s="216"/>
      <c r="J52" s="216"/>
      <c r="K52" s="217">
        <f t="shared" si="8"/>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f t="shared" si="8"/>
        <v>0</v>
      </c>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f t="shared" ref="K56:K59" si="9">J56</f>
        <v>0</v>
      </c>
      <c r="L56" s="229"/>
      <c r="M56" s="229"/>
      <c r="N56" s="229"/>
      <c r="O56" s="228"/>
      <c r="P56" s="228">
        <v>116</v>
      </c>
      <c r="Q56" s="229">
        <v>116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207</v>
      </c>
      <c r="AU56" s="230"/>
      <c r="AV56" s="230"/>
      <c r="AW56" s="288"/>
    </row>
    <row r="57" spans="2:49" x14ac:dyDescent="0.2">
      <c r="B57" s="245" t="s">
        <v>272</v>
      </c>
      <c r="C57" s="203" t="s">
        <v>25</v>
      </c>
      <c r="D57" s="231"/>
      <c r="E57" s="232"/>
      <c r="F57" s="232"/>
      <c r="G57" s="232"/>
      <c r="H57" s="232"/>
      <c r="I57" s="231"/>
      <c r="J57" s="231"/>
      <c r="K57" s="232">
        <f t="shared" si="9"/>
        <v>0</v>
      </c>
      <c r="L57" s="232"/>
      <c r="M57" s="232"/>
      <c r="N57" s="232"/>
      <c r="O57" s="231"/>
      <c r="P57" s="231">
        <v>228</v>
      </c>
      <c r="Q57" s="232">
        <v>228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246</v>
      </c>
      <c r="AU57" s="233"/>
      <c r="AV57" s="233"/>
      <c r="AW57" s="289"/>
    </row>
    <row r="58" spans="2:49" x14ac:dyDescent="0.2">
      <c r="B58" s="245" t="s">
        <v>273</v>
      </c>
      <c r="C58" s="203" t="s">
        <v>26</v>
      </c>
      <c r="D58" s="309"/>
      <c r="E58" s="310"/>
      <c r="F58" s="310"/>
      <c r="G58" s="310"/>
      <c r="H58" s="310"/>
      <c r="I58" s="309"/>
      <c r="J58" s="231"/>
      <c r="K58" s="232">
        <f t="shared" si="9"/>
        <v>0</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v>
      </c>
      <c r="AU58" s="233"/>
      <c r="AV58" s="233"/>
      <c r="AW58" s="289"/>
    </row>
    <row r="59" spans="2:49" x14ac:dyDescent="0.2">
      <c r="B59" s="245" t="s">
        <v>274</v>
      </c>
      <c r="C59" s="203" t="s">
        <v>27</v>
      </c>
      <c r="D59" s="231"/>
      <c r="E59" s="232"/>
      <c r="F59" s="232"/>
      <c r="G59" s="232"/>
      <c r="H59" s="232"/>
      <c r="I59" s="231"/>
      <c r="J59" s="231"/>
      <c r="K59" s="232">
        <f t="shared" si="9"/>
        <v>0</v>
      </c>
      <c r="L59" s="232"/>
      <c r="M59" s="232"/>
      <c r="N59" s="232"/>
      <c r="O59" s="231"/>
      <c r="P59" s="231">
        <v>4210</v>
      </c>
      <c r="Q59" s="232">
        <v>4210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4067</v>
      </c>
      <c r="AU59" s="233"/>
      <c r="AV59" s="233"/>
      <c r="AW59" s="289"/>
    </row>
    <row r="60" spans="2:49" x14ac:dyDescent="0.2">
      <c r="B60" s="245" t="s">
        <v>275</v>
      </c>
      <c r="C60" s="203"/>
      <c r="D60" s="234"/>
      <c r="E60" s="235"/>
      <c r="F60" s="235"/>
      <c r="G60" s="235"/>
      <c r="H60" s="235"/>
      <c r="I60" s="234"/>
      <c r="J60" s="234">
        <f>J$59/12</f>
        <v>0</v>
      </c>
      <c r="K60" s="235">
        <f>K$59/12</f>
        <v>0</v>
      </c>
      <c r="L60" s="235"/>
      <c r="M60" s="235"/>
      <c r="N60" s="235"/>
      <c r="O60" s="234"/>
      <c r="P60" s="234">
        <v>350.83333333333331</v>
      </c>
      <c r="Q60" s="235">
        <v>350.83333333333331</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338.91666666666669</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23733.671449836147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7075.1202492628772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H4" activePane="bottomRight" state="frozen"/>
      <selection activeCell="B1" sqref="B1"/>
      <selection pane="topRight" activeCell="B1" sqref="B1"/>
      <selection pane="bottomLeft" activeCell="B1" sqref="B1"/>
      <selection pane="bottomRight" activeCell="K1" sqref="K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f>J5</f>
        <v>0</v>
      </c>
      <c r="L5" s="326"/>
      <c r="M5" s="326"/>
      <c r="N5" s="326"/>
      <c r="O5" s="325"/>
      <c r="P5" s="325">
        <v>1774546.0893148193</v>
      </c>
      <c r="Q5" s="326">
        <v>1774546.0893148193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88878.522747114344</v>
      </c>
      <c r="AU5" s="327"/>
      <c r="AV5" s="369"/>
      <c r="AW5" s="373"/>
    </row>
    <row r="6" spans="2:49" x14ac:dyDescent="0.2">
      <c r="B6" s="343" t="s">
        <v>278</v>
      </c>
      <c r="C6" s="331" t="s">
        <v>8</v>
      </c>
      <c r="D6" s="318"/>
      <c r="E6" s="319"/>
      <c r="F6" s="319"/>
      <c r="G6" s="320"/>
      <c r="H6" s="320"/>
      <c r="I6" s="318"/>
      <c r="J6" s="318"/>
      <c r="K6" s="319">
        <f>J6</f>
        <v>0</v>
      </c>
      <c r="L6" s="319"/>
      <c r="M6" s="319"/>
      <c r="N6" s="319"/>
      <c r="O6" s="318"/>
      <c r="P6" s="318"/>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f>J7</f>
        <v>0</v>
      </c>
      <c r="L7" s="319"/>
      <c r="M7" s="319"/>
      <c r="N7" s="319"/>
      <c r="O7" s="318"/>
      <c r="P7" s="318"/>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f>J11</f>
        <v>0</v>
      </c>
      <c r="L11" s="319"/>
      <c r="M11" s="319"/>
      <c r="N11" s="319"/>
      <c r="O11" s="318"/>
      <c r="P11" s="318"/>
      <c r="Q11" s="319">
        <f>P11</f>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f>J13</f>
        <v>0</v>
      </c>
      <c r="L13" s="319"/>
      <c r="M13" s="319"/>
      <c r="N13" s="319"/>
      <c r="O13" s="318"/>
      <c r="P13" s="318"/>
      <c r="Q13" s="319">
        <f>P13</f>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f>J14</f>
        <v>0</v>
      </c>
      <c r="L14" s="319"/>
      <c r="M14" s="319"/>
      <c r="N14" s="319"/>
      <c r="O14" s="318"/>
      <c r="P14" s="318"/>
      <c r="Q14" s="319">
        <f>P14</f>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f>J16</f>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f>J17</f>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f>J18</f>
        <v>0</v>
      </c>
      <c r="L18" s="319"/>
      <c r="M18" s="319"/>
      <c r="N18" s="319"/>
      <c r="O18" s="318"/>
      <c r="P18" s="318"/>
      <c r="Q18" s="319">
        <f>P18</f>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f>J19</f>
        <v>0</v>
      </c>
      <c r="L19" s="319"/>
      <c r="M19" s="319"/>
      <c r="N19" s="319"/>
      <c r="O19" s="318"/>
      <c r="P19" s="318"/>
      <c r="Q19" s="319">
        <f>P19</f>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1394074.0799999998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142408.34475888489</v>
      </c>
      <c r="AU23" s="321"/>
      <c r="AV23" s="368"/>
      <c r="AW23" s="374"/>
    </row>
    <row r="24" spans="2:49" ht="28.5" customHeight="1" x14ac:dyDescent="0.2">
      <c r="B24" s="345" t="s">
        <v>114</v>
      </c>
      <c r="C24" s="331"/>
      <c r="D24" s="365"/>
      <c r="E24" s="319"/>
      <c r="F24" s="319"/>
      <c r="G24" s="319"/>
      <c r="H24" s="319"/>
      <c r="I24" s="318"/>
      <c r="J24" s="365"/>
      <c r="K24" s="319">
        <v>0</v>
      </c>
      <c r="L24" s="319"/>
      <c r="M24" s="319"/>
      <c r="N24" s="319"/>
      <c r="O24" s="318"/>
      <c r="P24" s="365"/>
      <c r="Q24" s="319">
        <v>1217939.6804779246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125441.91517773554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4760.6813416104342</v>
      </c>
      <c r="AU26" s="321"/>
      <c r="AV26" s="368"/>
      <c r="AW26" s="374"/>
    </row>
    <row r="27" spans="2:49" s="5" customFormat="1" ht="25.5" x14ac:dyDescent="0.2">
      <c r="B27" s="345" t="s">
        <v>85</v>
      </c>
      <c r="C27" s="331"/>
      <c r="D27" s="365"/>
      <c r="E27" s="319"/>
      <c r="F27" s="319"/>
      <c r="G27" s="319"/>
      <c r="H27" s="319"/>
      <c r="I27" s="318"/>
      <c r="J27" s="365"/>
      <c r="K27" s="319">
        <v>0</v>
      </c>
      <c r="L27" s="319"/>
      <c r="M27" s="319"/>
      <c r="N27" s="319"/>
      <c r="O27" s="318"/>
      <c r="P27" s="365"/>
      <c r="Q27" s="319">
        <v>20226.455423130072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253375.13374572573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8340.2842202944557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16710.951850037833</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531375.04398305947</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43101.339122199097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219061.01650793888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f>J36</f>
        <v>0</v>
      </c>
      <c r="L36" s="319"/>
      <c r="M36" s="319"/>
      <c r="N36" s="319"/>
      <c r="O36" s="318"/>
      <c r="P36" s="318"/>
      <c r="Q36" s="319">
        <f>P36</f>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f t="shared" ref="K45:K46" si="0">J45</f>
        <v>0</v>
      </c>
      <c r="L45" s="319"/>
      <c r="M45" s="319"/>
      <c r="N45" s="319"/>
      <c r="O45" s="318"/>
      <c r="P45" s="318"/>
      <c r="Q45" s="319">
        <f t="shared" ref="Q45:Q46" si="1">P45</f>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f t="shared" si="0"/>
        <v>0</v>
      </c>
      <c r="L46" s="319"/>
      <c r="M46" s="319"/>
      <c r="N46" s="319"/>
      <c r="O46" s="318"/>
      <c r="P46" s="318"/>
      <c r="Q46" s="319">
        <f t="shared" si="1"/>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v>0</v>
      </c>
      <c r="L49" s="319"/>
      <c r="M49" s="319"/>
      <c r="N49" s="319"/>
      <c r="O49" s="318"/>
      <c r="P49" s="318">
        <v>17532.946676375232</v>
      </c>
      <c r="Q49" s="319">
        <v>12464.731125516737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15247.074533233977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f t="shared" ref="K51:K53" si="2">J51</f>
        <v>0</v>
      </c>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f t="shared" si="2"/>
        <v>0</v>
      </c>
      <c r="L52" s="319"/>
      <c r="M52" s="319"/>
      <c r="N52" s="319"/>
      <c r="O52" s="318"/>
      <c r="P52" s="318"/>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f t="shared" si="2"/>
        <v>0</v>
      </c>
      <c r="L53" s="319"/>
      <c r="M53" s="319"/>
      <c r="N53" s="319"/>
      <c r="O53" s="318"/>
      <c r="P53" s="318"/>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f>K24+K27+K31+K35-K36+K39+K42+K45+K46-K49+K51+K52+K53</f>
        <v>0</v>
      </c>
      <c r="L54" s="323"/>
      <c r="M54" s="323"/>
      <c r="N54" s="323"/>
      <c r="O54" s="322"/>
      <c r="P54" s="322">
        <v>1237464.6020167072</v>
      </c>
      <c r="Q54" s="323">
        <v>1225701.404775538</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451142.76935532154</v>
      </c>
      <c r="AU54" s="324"/>
      <c r="AV54" s="368"/>
      <c r="AW54" s="374"/>
    </row>
    <row r="55" spans="2:49" ht="25.5" x14ac:dyDescent="0.2">
      <c r="B55" s="348" t="s">
        <v>493</v>
      </c>
      <c r="C55" s="335" t="s">
        <v>28</v>
      </c>
      <c r="D55" s="322"/>
      <c r="E55" s="323"/>
      <c r="F55" s="323"/>
      <c r="G55" s="323"/>
      <c r="H55" s="323"/>
      <c r="I55" s="322"/>
      <c r="J55" s="322"/>
      <c r="K55" s="323">
        <f>MIN(MAX(0,K56),MAX(0,K57))</f>
        <v>0</v>
      </c>
      <c r="L55" s="323"/>
      <c r="M55" s="323"/>
      <c r="N55" s="323"/>
      <c r="O55" s="322"/>
      <c r="P55" s="322"/>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Y43" activePane="bottomRight" state="frozen"/>
      <selection activeCell="B1" sqref="B1"/>
      <selection pane="topRight" activeCell="B1" sqref="B1"/>
      <selection pane="bottomLeft" activeCell="B1" sqref="B1"/>
      <selection pane="bottomRight" activeCell="M56" sqref="M56:M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0</v>
      </c>
      <c r="I5" s="403">
        <v>0</v>
      </c>
      <c r="J5" s="454"/>
      <c r="K5" s="454"/>
      <c r="L5" s="448"/>
      <c r="M5" s="402">
        <v>1446061.2599578204</v>
      </c>
      <c r="N5" s="403">
        <v>1772756.2259795729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0</v>
      </c>
      <c r="I6" s="398">
        <v>0</v>
      </c>
      <c r="J6" s="400">
        <v>0</v>
      </c>
      <c r="K6" s="400">
        <v>0</v>
      </c>
      <c r="L6" s="401"/>
      <c r="M6" s="397">
        <v>1445903.3581060611</v>
      </c>
      <c r="N6" s="398">
        <v>1747738.7264197974</v>
      </c>
      <c r="O6" s="400">
        <v>1225701.404775538</v>
      </c>
      <c r="P6" s="400">
        <v>4419343.4893013965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0</v>
      </c>
      <c r="I7" s="398">
        <v>0</v>
      </c>
      <c r="J7" s="400">
        <v>0</v>
      </c>
      <c r="K7" s="400">
        <v>0</v>
      </c>
      <c r="L7" s="401"/>
      <c r="M7" s="397">
        <v>11554</v>
      </c>
      <c r="N7" s="398">
        <v>14928.472060315524</v>
      </c>
      <c r="O7" s="400">
        <v>8857.4300000000021</v>
      </c>
      <c r="P7" s="400">
        <v>35339.902060315522</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0</v>
      </c>
      <c r="I12" s="400">
        <v>0</v>
      </c>
      <c r="J12" s="400">
        <v>0</v>
      </c>
      <c r="K12" s="400">
        <v>0</v>
      </c>
      <c r="L12" s="447"/>
      <c r="M12" s="399">
        <v>1457457.3581060611</v>
      </c>
      <c r="N12" s="400">
        <v>1762667.1984801129</v>
      </c>
      <c r="O12" s="400">
        <v>1234558.834775538</v>
      </c>
      <c r="P12" s="400">
        <v>4454683.3913617125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0</v>
      </c>
      <c r="I15" s="403">
        <v>0</v>
      </c>
      <c r="J15" s="395">
        <v>0</v>
      </c>
      <c r="K15" s="395">
        <v>0</v>
      </c>
      <c r="L15" s="396"/>
      <c r="M15" s="402">
        <v>1783841.7594161853</v>
      </c>
      <c r="N15" s="403">
        <v>2371794.5849922928</v>
      </c>
      <c r="O15" s="395">
        <v>1774546.0893148193</v>
      </c>
      <c r="P15" s="395">
        <v>5930182.433723297</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0</v>
      </c>
      <c r="I16" s="398">
        <v>0</v>
      </c>
      <c r="J16" s="400">
        <v>0</v>
      </c>
      <c r="K16" s="400">
        <v>0</v>
      </c>
      <c r="L16" s="401"/>
      <c r="M16" s="397">
        <v>120556</v>
      </c>
      <c r="N16" s="398">
        <v>166694.54128741033</v>
      </c>
      <c r="O16" s="400">
        <v>184649.31741214218</v>
      </c>
      <c r="P16" s="400">
        <v>471899.85869955248</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0</v>
      </c>
      <c r="I17" s="400">
        <v>0</v>
      </c>
      <c r="J17" s="400">
        <v>0</v>
      </c>
      <c r="K17" s="400">
        <v>0</v>
      </c>
      <c r="L17" s="450"/>
      <c r="M17" s="399">
        <v>1663285.7594161853</v>
      </c>
      <c r="N17" s="400">
        <v>2205100.0437048823</v>
      </c>
      <c r="O17" s="400">
        <v>1589896.7719026771</v>
      </c>
      <c r="P17" s="400">
        <v>5458282.5750237443</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0</v>
      </c>
      <c r="I38" s="405">
        <v>0</v>
      </c>
      <c r="J38" s="432">
        <v>0</v>
      </c>
      <c r="K38" s="432">
        <v>0</v>
      </c>
      <c r="L38" s="448"/>
      <c r="M38" s="404">
        <v>400.75</v>
      </c>
      <c r="N38" s="405">
        <v>531.58333333333337</v>
      </c>
      <c r="O38" s="432">
        <v>350.83333333333331</v>
      </c>
      <c r="P38" s="432">
        <v>1283.1666666666667</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0</v>
      </c>
      <c r="L39" s="461"/>
      <c r="M39" s="459"/>
      <c r="N39" s="460"/>
      <c r="O39" s="460"/>
      <c r="P39" s="439">
        <v>7.7147888888888891E-2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2057.6841118449488</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v>
      </c>
      <c r="L42" s="447"/>
      <c r="M42" s="443"/>
      <c r="N42" s="441"/>
      <c r="O42" s="441"/>
      <c r="P42" s="436">
        <v>7.7147888888888891E-2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f>IF(OR(P$38&lt;1000,P$17&lt;=0),"",P$12/P$17)</f>
        <v>0.81613279087925084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t="str">
        <f>IF(K$45="","",K$42)</f>
        <v/>
      </c>
      <c r="L47" s="447"/>
      <c r="M47" s="443"/>
      <c r="N47" s="441"/>
      <c r="O47" s="441"/>
      <c r="P47" s="436">
        <f>IF(P$45="","",P$42)</f>
        <v>7.7147888888888891E-2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t="str">
        <f>IF(K$45="","",ROUND(K$45+MAX(0,K$47),3))</f>
        <v/>
      </c>
      <c r="L48" s="447"/>
      <c r="M48" s="443"/>
      <c r="N48" s="441"/>
      <c r="O48" s="441"/>
      <c r="P48" s="436">
        <f>IF(P$45="","",ROUND(P$45+MAX(0,P$47),3))</f>
        <v>0.89300000000000002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v>
      </c>
      <c r="I50" s="407">
        <v>0</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t="s">
        <v>505</v>
      </c>
      <c r="L51" s="447"/>
      <c r="M51" s="444"/>
      <c r="N51" s="442"/>
      <c r="O51" s="442"/>
      <c r="P51" s="436">
        <v>0.89300000000000002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t="s">
        <v>505</v>
      </c>
      <c r="L52" s="447"/>
      <c r="M52" s="443"/>
      <c r="N52" s="441"/>
      <c r="O52" s="441"/>
      <c r="P52" s="400">
        <v>1589896.7719026771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f>'Pt 1 Summary of Data'!$K$56+'Pt 1 Summary of Data'!$M$56-'Pt 1 Summary of Data'!$N$56</f>
        <v>0</v>
      </c>
      <c r="E4" s="104">
        <f>'Pt 1 Summary of Data'!$Q$56+'Pt 1 Summary of Data'!$S$56-'Pt 1 Summary of Data'!$T$56</f>
        <v>116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f>'Pt 3 MLR and Rebate Calculation'!$K$53</f>
        <v>0</v>
      </c>
      <c r="E11" s="97">
        <f>'Pt 3 MLR and Rebate Calculation'!$P$53</f>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g-schroeder</cp:lastModifiedBy>
  <cp:lastPrinted>2014-12-18T11:24:00Z</cp:lastPrinted>
  <dcterms:created xsi:type="dcterms:W3CDTF">2012-03-15T16:14:51Z</dcterms:created>
  <dcterms:modified xsi:type="dcterms:W3CDTF">2016-07-29T18:31:32Z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