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Draft\"/>
    </mc:Choice>
  </mc:AlternateContent>
  <workbookProtection workbookPassword="D429" lockStructure="1"/>
  <bookViews>
    <workbookView xWindow="0" yWindow="0" windowWidth="19200" windowHeight="12180" tabRatio="836" firstSheet="4"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 r:id="rId13"/>
    <externalReference r:id="rId14"/>
    <externalReference r:id="rId15"/>
    <externalReference r:id="rId16"/>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Data'!$J$4:$R$63</definedName>
    <definedName name="_xlnm.Print_Area" localSheetId="2">'Pt 2 Premium and Claims'!$K$4:$Q$62</definedName>
    <definedName name="_xlnm.Print_Area" localSheetId="3">'Pt 3 MLR and Rebate Calculation'!$M$4:$P$64</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Claims'!$1:$3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D13" i="16" l="1"/>
  <c r="D11" i="16" l="1"/>
  <c r="Q14" i="4" l="1"/>
  <c r="AT12" i="4" l="1"/>
  <c r="P12" i="4"/>
  <c r="P39" i="10" l="1"/>
  <c r="P40" i="10" s="1"/>
  <c r="N37" i="10" l="1"/>
  <c r="N15" i="10"/>
  <c r="N17" i="10" s="1"/>
  <c r="N6" i="10"/>
  <c r="N12" i="10" s="1"/>
  <c r="M6" i="10"/>
  <c r="N44" i="10" l="1"/>
  <c r="M5" i="10"/>
  <c r="N5" i="10"/>
  <c r="N49" i="10" l="1"/>
  <c r="M49" i="10"/>
  <c r="M37" i="10"/>
  <c r="M16" i="10"/>
  <c r="M15" i="10"/>
  <c r="M7" i="10"/>
  <c r="M12" i="10" s="1"/>
  <c r="M17" i="10" l="1"/>
  <c r="M44" i="10" s="1"/>
  <c r="D4" i="16"/>
  <c r="AT32" i="18"/>
  <c r="AT30" i="18"/>
  <c r="AT28" i="18"/>
  <c r="AT26" i="18"/>
  <c r="AT23" i="18"/>
  <c r="AT7" i="18"/>
  <c r="AT6" i="18"/>
  <c r="AT5" i="18"/>
  <c r="P50" i="18"/>
  <c r="P49" i="18"/>
  <c r="P32" i="18"/>
  <c r="P30" i="18"/>
  <c r="P28" i="18"/>
  <c r="P26" i="18"/>
  <c r="P23" i="18"/>
  <c r="P7" i="18"/>
  <c r="P6" i="18"/>
  <c r="P5" i="18"/>
  <c r="O15" i="10" s="1"/>
  <c r="AT59" i="4"/>
  <c r="AT60" i="4" s="1"/>
  <c r="AT58" i="4"/>
  <c r="AT57" i="4"/>
  <c r="AT56" i="4"/>
  <c r="AT51" i="4"/>
  <c r="AT50" i="4"/>
  <c r="AT47" i="4"/>
  <c r="AT46" i="4"/>
  <c r="AT45" i="4"/>
  <c r="AT44" i="4"/>
  <c r="AT35" i="4"/>
  <c r="AT31" i="4"/>
  <c r="AT21" i="4"/>
  <c r="AT20" i="4"/>
  <c r="AT19" i="4"/>
  <c r="AT18" i="4"/>
  <c r="AT17" i="4"/>
  <c r="AT16" i="4"/>
  <c r="AT15" i="4"/>
  <c r="AT14" i="4"/>
  <c r="AT13" i="4"/>
  <c r="AT10" i="4"/>
  <c r="AT9" i="4"/>
  <c r="AT8" i="4"/>
  <c r="AT5" i="4"/>
  <c r="P59" i="4"/>
  <c r="P58" i="4"/>
  <c r="Q58" i="4" s="1"/>
  <c r="P57" i="4"/>
  <c r="Q57" i="4" s="1"/>
  <c r="P56" i="4"/>
  <c r="P51" i="4"/>
  <c r="Q51" i="4" s="1"/>
  <c r="P50" i="4"/>
  <c r="P47" i="4"/>
  <c r="Q47" i="4" s="1"/>
  <c r="P46" i="4"/>
  <c r="Q46" i="4" s="1"/>
  <c r="P45" i="4"/>
  <c r="Q45" i="4" s="1"/>
  <c r="P44" i="4"/>
  <c r="Q44" i="4" s="1"/>
  <c r="P41" i="4"/>
  <c r="Q41" i="4" s="1"/>
  <c r="P40" i="4"/>
  <c r="Q40" i="4" s="1"/>
  <c r="P39" i="4"/>
  <c r="Q39" i="4" s="1"/>
  <c r="P38" i="4"/>
  <c r="Q38" i="4" s="1"/>
  <c r="P37" i="4"/>
  <c r="Q37" i="4" s="1"/>
  <c r="Q34" i="4"/>
  <c r="P35" i="4"/>
  <c r="P31" i="4"/>
  <c r="Q31" i="4" s="1"/>
  <c r="Q27" i="4"/>
  <c r="Q26" i="4"/>
  <c r="Q25" i="4"/>
  <c r="P21" i="4"/>
  <c r="P20" i="4"/>
  <c r="P19" i="4"/>
  <c r="P18" i="4"/>
  <c r="P17" i="4"/>
  <c r="P16" i="4"/>
  <c r="P15" i="4"/>
  <c r="P14" i="4"/>
  <c r="P13" i="4"/>
  <c r="P10" i="4"/>
  <c r="P9" i="4"/>
  <c r="P8" i="4"/>
  <c r="P5" i="4"/>
  <c r="Q5" i="4" s="1"/>
  <c r="O7" i="10" l="1"/>
  <c r="P7" i="10" s="1"/>
  <c r="Q5" i="18"/>
  <c r="E4" i="16"/>
  <c r="Q56" i="4"/>
  <c r="P60" i="4"/>
  <c r="O37" i="10" s="1"/>
  <c r="P37" i="10" s="1"/>
  <c r="Q59" i="4"/>
  <c r="Q60" i="4" s="1"/>
  <c r="P15" i="10"/>
  <c r="Q35" i="4"/>
  <c r="O16" i="10"/>
  <c r="P16" i="10" s="1"/>
  <c r="K49" i="18"/>
  <c r="Q49" i="18"/>
  <c r="K14" i="4"/>
  <c r="K13" i="4"/>
  <c r="Q13" i="4"/>
  <c r="O17" i="10" l="1"/>
  <c r="P17" i="10"/>
  <c r="P51" i="10"/>
  <c r="Q24" i="18" l="1"/>
  <c r="K24" i="18"/>
  <c r="K27" i="18" l="1"/>
  <c r="K54" i="18" s="1"/>
  <c r="K12" i="4" s="1"/>
  <c r="Q27" i="18"/>
  <c r="Q54" i="18" s="1"/>
  <c r="Q12" i="4" s="1"/>
  <c r="O6" i="10" s="1"/>
  <c r="P6" i="10" l="1"/>
  <c r="O12" i="10"/>
  <c r="O44" i="10" l="1"/>
  <c r="P38" i="10" s="1"/>
  <c r="P41" i="10" s="1"/>
  <c r="P46" i="10" s="1"/>
  <c r="P12" i="10"/>
  <c r="P44" i="10" s="1"/>
  <c r="P47" i="10" l="1"/>
  <c r="P50" i="10" s="1"/>
  <c r="P52" i="10" s="1"/>
  <c r="E11" i="16" s="1"/>
  <c r="E13" i="16" s="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<sst xmlns="http://schemas.openxmlformats.org/spreadsheetml/2006/main" count="565" uniqueCount="503">
  <si>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</si>
  <si>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</si>
  <si>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</si>
  <si>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</si>
  <si>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</si>
  <si>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</si>
  <si>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</si>
  <si>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</si>
  <si>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</si>
  <si>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</si>
  <si>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</si>
  <si>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</si>
  <si>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</si>
  <si>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</si>
  <si>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</si>
  <si>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</si>
  <si>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</si>
  <si>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</si>
  <si>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</si>
  <si>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</si>
  <si>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</si>
  <si>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</si>
  <si>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</si>
  <si>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</si>
  <si>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</si>
  <si>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</si>
  <si>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</si>
  <si>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</si>
  <si>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</si>
  <si>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</si>
  <si>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</si>
  <si>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</si>
  <si>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</si>
  <si>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</si>
  <si>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</si>
  <si>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</si>
  <si>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</si>
  <si>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</si>
  <si>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</si>
  <si>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</si>
  <si>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</si>
  <si>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</si>
  <si>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</si>
  <si>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</si>
  <si>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</si>
  <si>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</si>
  <si>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</si>
  <si>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</si>
  <si>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</si>
  <si>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</si>
  <si>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</si>
  <si>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</si>
  <si>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</si>
  <si>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</si>
  <si>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</si>
  <si>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</si>
  <si>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</si>
  <si>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</si>
  <si>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</si>
  <si>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</si>
  <si>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</si>
  <si>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</si>
  <si>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</si>
  <si>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</si>
  <si>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</si>
  <si>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</si>
  <si>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</si>
  <si>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</si>
  <si>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</si>
  <si>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</si>
  <si>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</si>
  <si>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</si>
  <si>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</si>
  <si>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</si>
  <si>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</si>
  <si>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</si>
  <si>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</si>
  <si>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</si>
  <si>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</si>
  <si>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</si>
  <si>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</si>
  <si>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</si>
  <si>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</si>
  <si>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</si>
  <si>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</si>
  <si>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</si>
  <si>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</si>
  <si>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</si>
  <si>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</si>
  <si>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</si>
  <si>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</si>
  <si>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</si>
  <si>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</si>
  <si>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</si>
  <si>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</si>
  <si>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</si>
  <si>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</si>
  <si>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</si>
  <si>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</si>
  <si>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</si>
  <si>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</si>
  <si>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</si>
  <si>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</si>
  <si>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</si>
  <si>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</si>
  <si>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</si>
  <si>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</si>
  <si>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</si>
  <si>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</si>
  <si>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</si>
  <si>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</si>
  <si>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</si>
  <si>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</si>
  <si>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</si>
  <si>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</si>
  <si>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</si>
  <si>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</si>
  <si>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</si>
  <si>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</si>
  <si>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</si>
  <si>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</si>
  <si>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</si>
  <si>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</si>
  <si>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</si>
  <si>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</si>
  <si>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</si>
  <si>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</si>
  <si>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</si>
  <si>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</si>
  <si>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</si>
  <si>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</si>
  <si>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</si>
  <si>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</si>
  <si>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</si>
  <si>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</si>
  <si>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</si>
  <si>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</si>
  <si>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</si>
  <si>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</si>
  <si>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</si>
  <si>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</si>
  <si>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</si>
  <si>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</si>
  <si>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</si>
  <si>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</si>
  <si>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</si>
  <si>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</si>
  <si>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</si>
  <si>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</si>
  <si>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</si>
  <si>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</si>
  <si>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</si>
  <si>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</si>
  <si>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</si>
  <si>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</si>
  <si>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</si>
  <si>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</si>
  <si>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</si>
  <si>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</si>
  <si>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</si>
  <si>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</si>
  <si>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</si>
  <si>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</si>
  <si>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</si>
  <si>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</si>
  <si>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</si>
  <si>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</si>
  <si>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</si>
  <si>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</si>
  <si>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</si>
  <si>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</si>
  <si>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</si>
  <si>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</si>
  <si>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</si>
  <si>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</si>
  <si>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</si>
  <si>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</si>
  <si>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</si>
  <si>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</si>
  <si>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</si>
  <si>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</si>
  <si>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</si>
  <si>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</si>
  <si>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</si>
  <si>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</si>
  <si>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</si>
  <si>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</si>
  <si>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</si>
  <si>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</si>
  <si>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</si>
  <si>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</si>
  <si>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</si>
  <si>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</si>
  <si>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</si>
  <si>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</si>
  <si>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</si>
  <si>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</si>
  <si>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</si>
  <si>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</si>
  <si>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</si>
  <si>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</si>
  <si>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</si>
  <si>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</si>
  <si>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</si>
  <si>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</si>
  <si>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</si>
  <si>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</si>
  <si>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</si>
  <si>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</si>
  <si>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</si>
  <si>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</si>
  <si>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</si>
  <si>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</si>
  <si>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</si>
  <si>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</si>
  <si>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</si>
  <si>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</si>
  <si>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</si>
  <si>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</si>
  <si>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</si>
  <si>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</si>
  <si>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</si>
  <si>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</si>
  <si>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</si>
  <si>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</si>
  <si>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</si>
  <si>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</si>
  <si>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</si>
  <si>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</si>
  <si>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</si>
  <si>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</si>
  <si>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</si>
  <si>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</si>
  <si>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</si>
  <si>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</si>
  <si>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</si>
  <si>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</si>
  <si>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</si>
  <si>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</si>
  <si>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</si>
  <si>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</si>
  <si>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</si>
  <si>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</si>
  <si>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</si>
  <si>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</si>
  <si>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</si>
  <si>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</si>
  <si>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</si>
  <si>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</si>
  <si>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</si>
  <si>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</si>
  <si>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</si>
  <si>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</si>
  <si>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</si>
  <si>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</si>
  <si>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</si>
  <si>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</si>
  <si>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</si>
  <si>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</si>
  <si>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</si>
  <si>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</si>
  <si>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</si>
  <si>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</si>
  <si>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</si>
  <si>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</si>
  <si>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</si>
  <si>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</si>
  <si>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</si>
  <si>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</si>
  <si>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</si>
  <si>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</si>
  <si>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</si>
  <si>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</si>
  <si>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</si>
  <si>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</si>
  <si>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</si>
  <si>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</si>
  <si>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</si>
  <si>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</si>
  <si>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</si>
  <si>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</si>
  <si>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</si>
  <si>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</si>
  <si>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</si>
  <si>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</si>
  <si>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</si>
  <si>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</si>
  <si>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</si>
  <si>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</si>
  <si>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</si>
  <si>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</si>
  <si>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</si>
  <si>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</si>
  <si>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</si>
  <si>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</si>
  <si>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</si>
  <si>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</si>
  <si>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</si>
  <si>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</si>
  <si>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</si>
  <si>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</si>
  <si>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</si>
  <si>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</si>
  <si>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</si>
  <si>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</si>
  <si>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</si>
  <si>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</si>
  <si>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</si>
  <si>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</si>
  <si>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</si>
  <si>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</si>
  <si>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</si>
  <si>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</si>
  <si>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</si>
  <si>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</si>
  <si>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</si>
  <si>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</si>
  <si>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</si>
  <si>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</si>
  <si>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</si>
  <si>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</si>
  <si>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</si>
  <si>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</si>
  <si>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</si>
  <si>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</si>
  <si>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</si>
  <si>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</si>
  <si>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</si>
  <si>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</si>
  <si>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</si>
  <si>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</si>
  <si>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</si>
  <si>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</si>
  <si>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</si>
  <si>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</si>
  <si>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</si>
  <si>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</si>
  <si>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</si>
  <si>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</si>
  <si>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</si>
  <si>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</si>
  <si>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</si>
  <si>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</si>
  <si>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</si>
  <si>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</si>
  <si>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</si>
  <si>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</si>
  <si>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</si>
  <si>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</si>
  <si>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</si>
  <si>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</si>
  <si>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</si>
  <si>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</si>
  <si>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</si>
  <si>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</si>
  <si>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</si>
  <si>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</si>
  <si>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</si>
  <si>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</si>
  <si>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</si>
  <si>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</si>
  <si>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</si>
  <si>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</si>
  <si>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</si>
  <si>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</si>
  <si>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</si>
  <si>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</si>
  <si>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</si>
  <si>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</si>
  <si>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</si>
  <si>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</si>
  <si>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</si>
  <si>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</si>
  <si>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</si>
  <si>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</si>
  <si>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</si>
  <si>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</si>
  <si>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</si>
  <si>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</si>
  <si>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</si>
  <si>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</si>
  <si>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</si>
  <si>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</si>
  <si>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</si>
  <si>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</si>
  <si>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</si>
  <si>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</si>
  <si>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</si>
  <si>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</si>
  <si>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</si>
  <si>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</si>
  <si>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</si>
  <si>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</si>
  <si>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</si>
  <si>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</si>
  <si>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</si>
  <si>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</si>
  <si>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</si>
  <si>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</si>
  <si>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</si>
  <si>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</si>
  <si>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</si>
  <si>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</si>
  <si>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</si>
  <si>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</si>
  <si>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</si>
  <si>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</si>
  <si>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</si>
  <si>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</si>
  <si>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</si>
  <si>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</si>
  <si>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</si>
  <si>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</si>
  <si>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</si>
  <si>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</si>
  <si>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</si>
  <si>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</si>
  <si>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</si>
  <si>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</si>
  <si>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</si>
  <si>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</si>
  <si>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</si>
  <si>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</si>
  <si>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</si>
  <si>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</si>
  <si>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</si>
  <si>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</si>
  <si>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</si>
  <si>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</si>
  <si>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</si>
  <si>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</si>
  <si>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</si>
  <si>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</si>
  <si>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</si>
  <si>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</si>
  <si>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</si>
  <si>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</si>
  <si>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</si>
  <si>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</si>
  <si>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</si>
  <si>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</si>
  <si>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</si>
  <si>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</si>
  <si>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</si>
  <si>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</si>
  <si>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</si>
  <si>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</si>
  <si>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</si>
  <si>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</si>
  <si>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</si>
  <si>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</si>
  <si>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</si>
  <si>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</si>
  <si>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</si>
  <si>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</si>
  <si>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</si>
  <si>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</si>
  <si>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</si>
  <si>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</si>
  <si>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</si>
  <si>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</si>
  <si>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</si>
  <si>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</si>
  <si>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</si>
  <si>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</si>
  <si>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</si>
  <si>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</si>
  <si>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</si>
  <si>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</si>
  <si>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</si>
  <si>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</si>
  <si>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</si>
  <si>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</si>
  <si>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</si>
  <si>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</si>
  <si>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</si>
  <si>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</si>
  <si>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</si>
  <si>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</si>
  <si>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</si>
  <si>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</si>
  <si>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</si>
  <si>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</si>
  <si>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</si>
  <si>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</si>
  <si>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</si>
  <si>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</si>
  <si>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</si>
  <si>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</si>
  <si>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</si>
  <si>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</si>
  <si>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</si>
  <si>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</si>
  <si>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</si>
  <si>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Nippon Life Insurance Company of America</t>
  </si>
  <si>
    <t>2014</t>
  </si>
  <si>
    <t>7115 Vista Drive West Des Moines, IA 50266</t>
  </si>
  <si>
    <t>042509896</t>
  </si>
  <si>
    <t>81264</t>
  </si>
  <si>
    <t>61923</t>
  </si>
  <si>
    <t>283</t>
  </si>
  <si>
    <t>Rebate checks were mailed to all applicable groups using the most recent address on file. The Company made good faith efforts to locate these policyholders including internet queries,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</si>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</sst>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ustomXml" Target="../customXml/item3.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E/2014/4Q14/SHE/Supp%20Health%20Exhibit%20Template-ALL%20STATES_4Q14%20Fina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ANCE/MLR/2014/ClaimsCalc/LRByStateNSize%202014%20PdThrough%2003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NANCE/MLR/2012/Final/MLR_Template_Kentuck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NANCE/MLR/2013/Final/MLR_Template_Kentucky.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NANCE/MLR/2014/ClaimsCalc/LRByStateNSize%202012%20PdThrough%20031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NANCE/MLR/2014/ClaimsCalc/LRByStateNSize%202013%20PdThrough%20031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CTUARIAL/Reports/Avg%20Ded%205-20-13/AvgDedCalc6-8-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rintable"/>
      <sheetName val="States"/>
      <sheetName val="MacroOld"/>
      <sheetName val="Macro"/>
      <sheetName val="Sheet2"/>
      <sheetName val="Compr. Health Cov. - Total"/>
      <sheetName val="Compr. Health Cov. - Small Grp"/>
      <sheetName val="Compr. Health Cov. - Large Grp"/>
      <sheetName val="Compr. Health Cov. - Expat"/>
      <sheetName val="Compr. Health Cov. - Other"/>
      <sheetName val="Compr. Health Cov. - Imp Health"/>
      <sheetName val="Compr. Health Cov. - Prev Readm"/>
      <sheetName val="Compr. Health Cov. - Pat Safety"/>
      <sheetName val="Compr. Health Cov. - Wellness"/>
      <sheetName val="Compr. Health Cov. - HIT Expens"/>
      <sheetName val="Compr. Health Cov. - Cost Conta"/>
      <sheetName val="Compr. Health Cov. - ClmAdj Exp"/>
      <sheetName val="Compr. Health Cov. - Admin Exp"/>
    </sheetNames>
    <sheetDataSet>
      <sheetData sheetId="0"/>
      <sheetData sheetId="1"/>
      <sheetData sheetId="2"/>
      <sheetData sheetId="3"/>
      <sheetData sheetId="4"/>
      <sheetData sheetId="5"/>
      <sheetData sheetId="6"/>
      <sheetData sheetId="7">
        <row r="5">
          <cell r="C5">
            <v>56365013.292142957</v>
          </cell>
        </row>
      </sheetData>
      <sheetData sheetId="8">
        <row r="5">
          <cell r="C5">
            <v>234984584.29678065</v>
          </cell>
          <cell r="U5">
            <v>2371794.5849922928</v>
          </cell>
        </row>
        <row r="10">
          <cell r="U10">
            <v>67543.367771310761</v>
          </cell>
        </row>
        <row r="12">
          <cell r="U12">
            <v>1113.1335341386139</v>
          </cell>
        </row>
        <row r="14">
          <cell r="U14">
            <v>-11271.182767300143</v>
          </cell>
        </row>
        <row r="15">
          <cell r="U15">
            <v>0</v>
          </cell>
        </row>
        <row r="16">
          <cell r="U16">
            <v>0</v>
          </cell>
        </row>
        <row r="19">
          <cell r="U19">
            <v>186206.77000000002</v>
          </cell>
        </row>
        <row r="20">
          <cell r="U20">
            <v>23422.39</v>
          </cell>
        </row>
        <row r="21">
          <cell r="U21">
            <v>0</v>
          </cell>
        </row>
        <row r="25">
          <cell r="U25">
            <v>0</v>
          </cell>
        </row>
        <row r="26">
          <cell r="U26">
            <v>0</v>
          </cell>
        </row>
        <row r="27">
          <cell r="U27">
            <v>0</v>
          </cell>
        </row>
        <row r="28">
          <cell r="U28">
            <v>0</v>
          </cell>
        </row>
        <row r="29">
          <cell r="U29">
            <v>0</v>
          </cell>
        </row>
        <row r="30">
          <cell r="U30">
            <v>0</v>
          </cell>
        </row>
        <row r="32">
          <cell r="U32">
            <v>8685.4716361893152</v>
          </cell>
        </row>
        <row r="33">
          <cell r="U33">
            <v>1044.6600000000003</v>
          </cell>
        </row>
        <row r="34">
          <cell r="U34">
            <v>1044.6600000000003</v>
          </cell>
        </row>
        <row r="35">
          <cell r="U35">
            <v>2377.7584241262093</v>
          </cell>
        </row>
        <row r="36">
          <cell r="U36">
            <v>1775.9220000000003</v>
          </cell>
        </row>
        <row r="39">
          <cell r="U39">
            <v>52046.620656847634</v>
          </cell>
        </row>
        <row r="40">
          <cell r="U40">
            <v>31771.975280865754</v>
          </cell>
        </row>
        <row r="43">
          <cell r="U43">
            <v>26905.638893694562</v>
          </cell>
        </row>
        <row r="44">
          <cell r="U44">
            <v>112728.5249294635</v>
          </cell>
        </row>
        <row r="45">
          <cell r="U45">
            <v>0</v>
          </cell>
        </row>
        <row r="46">
          <cell r="U46">
            <v>83386.369987014215</v>
          </cell>
        </row>
        <row r="56">
          <cell r="U56">
            <v>249</v>
          </cell>
        </row>
        <row r="57">
          <cell r="U57">
            <v>509</v>
          </cell>
        </row>
        <row r="58">
          <cell r="U58">
            <v>2</v>
          </cell>
        </row>
        <row r="59">
          <cell r="U59">
            <v>6379</v>
          </cell>
        </row>
        <row r="66">
          <cell r="U66">
            <v>2371794.5849922928</v>
          </cell>
        </row>
        <row r="67">
          <cell r="U67">
            <v>0</v>
          </cell>
        </row>
        <row r="68">
          <cell r="U68">
            <v>0</v>
          </cell>
        </row>
        <row r="82">
          <cell r="U82">
            <v>1835925.07</v>
          </cell>
        </row>
        <row r="83">
          <cell r="U83">
            <v>253375.13374572573</v>
          </cell>
        </row>
        <row r="84">
          <cell r="U84">
            <v>235126.75846976534</v>
          </cell>
        </row>
        <row r="85">
          <cell r="U85">
            <v>43101.339122199097</v>
          </cell>
        </row>
        <row r="86">
          <cell r="U86">
            <v>39513.553147584782</v>
          </cell>
        </row>
        <row r="97">
          <cell r="U97">
            <v>15247.074533233977</v>
          </cell>
        </row>
        <row r="98">
          <cell r="U98">
            <v>10523.295154411444</v>
          </cell>
        </row>
      </sheetData>
      <sheetData sheetId="9">
        <row r="5">
          <cell r="C5">
            <v>12273889.357020065</v>
          </cell>
        </row>
      </sheetData>
      <sheetData sheetId="10">
        <row r="5">
          <cell r="C5">
            <v>13631418.989712575</v>
          </cell>
          <cell r="U5">
            <v>127357.46695996079</v>
          </cell>
        </row>
        <row r="10">
          <cell r="U10">
            <v>1676.868637379594</v>
          </cell>
        </row>
        <row r="12">
          <cell r="U12">
            <v>44.588891773233385</v>
          </cell>
        </row>
        <row r="14">
          <cell r="U14">
            <v>-1148.0601255361073</v>
          </cell>
        </row>
        <row r="15">
          <cell r="U15">
            <v>0</v>
          </cell>
        </row>
        <row r="16">
          <cell r="U16">
            <v>0</v>
          </cell>
        </row>
        <row r="19">
          <cell r="U19">
            <v>0</v>
          </cell>
        </row>
        <row r="20">
          <cell r="U20">
            <v>0</v>
          </cell>
        </row>
        <row r="21">
          <cell r="U21">
            <v>0</v>
          </cell>
        </row>
        <row r="25">
          <cell r="U25">
            <v>30782.632687064281</v>
          </cell>
        </row>
        <row r="26">
          <cell r="U26">
            <v>0</v>
          </cell>
        </row>
        <row r="27">
          <cell r="U27">
            <v>0</v>
          </cell>
        </row>
        <row r="28">
          <cell r="U28">
            <v>0</v>
          </cell>
        </row>
        <row r="29">
          <cell r="U29">
            <v>0</v>
          </cell>
        </row>
        <row r="30">
          <cell r="U30">
            <v>0</v>
          </cell>
        </row>
        <row r="39">
          <cell r="U39">
            <v>0.22384741850738199</v>
          </cell>
        </row>
        <row r="40">
          <cell r="U40">
            <v>891.66260550703043</v>
          </cell>
        </row>
        <row r="43">
          <cell r="U43">
            <v>2064.7788194549667</v>
          </cell>
        </row>
        <row r="44">
          <cell r="U44">
            <v>6644.1414989455307</v>
          </cell>
        </row>
        <row r="45">
          <cell r="U45">
            <v>0</v>
          </cell>
        </row>
        <row r="46">
          <cell r="U46">
            <v>7148.2041313844329</v>
          </cell>
        </row>
        <row r="56">
          <cell r="U56">
            <v>306</v>
          </cell>
        </row>
        <row r="57">
          <cell r="U57">
            <v>506</v>
          </cell>
        </row>
        <row r="58">
          <cell r="U58">
            <v>4</v>
          </cell>
        </row>
        <row r="59">
          <cell r="U59">
            <v>6252</v>
          </cell>
        </row>
        <row r="66">
          <cell r="U66">
            <v>127357.46695996079</v>
          </cell>
        </row>
        <row r="67">
          <cell r="U67">
            <v>0</v>
          </cell>
        </row>
        <row r="68">
          <cell r="U68">
            <v>0</v>
          </cell>
        </row>
        <row r="82">
          <cell r="U82">
            <v>142814.206625639</v>
          </cell>
        </row>
        <row r="83">
          <cell r="U83">
            <v>8340.2842202944557</v>
          </cell>
        </row>
        <row r="84">
          <cell r="U84">
            <v>8814.1719290461606</v>
          </cell>
        </row>
        <row r="85">
          <cell r="U85">
            <v>219061.01650793888</v>
          </cell>
        </row>
        <row r="86">
          <cell r="U86">
            <v>307917.60189880093</v>
          </cell>
        </row>
      </sheetData>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s>
    <sheetDataSet>
      <sheetData sheetId="0">
        <row r="7">
          <cell r="C7">
            <v>357526.86070202495</v>
          </cell>
          <cell r="O7">
            <v>0</v>
          </cell>
          <cell r="P7">
            <v>232202.42346769985</v>
          </cell>
        </row>
        <row r="8">
          <cell r="O8">
            <v>0</v>
          </cell>
          <cell r="P8">
            <v>-18297.111868743577</v>
          </cell>
        </row>
        <row r="10">
          <cell r="O10">
            <v>0</v>
          </cell>
          <cell r="P10">
            <v>1738540.9822212742</v>
          </cell>
        </row>
        <row r="12">
          <cell r="O12">
            <v>0</v>
          </cell>
          <cell r="P12">
            <v>-9015.9288986087431</v>
          </cell>
        </row>
        <row r="19">
          <cell r="O19">
            <v>0</v>
          </cell>
          <cell r="P19">
            <v>43231.172656907467</v>
          </cell>
        </row>
      </sheetData>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 Summary of Data"/>
      <sheetName val="Pt 2 - Premium and Claims"/>
      <sheetName val="Pt 3 Expense Allocation"/>
      <sheetName val="Pt 4 MLR and Rebate Calculation"/>
      <sheetName val="Pt 5 Rebate Disbursement"/>
      <sheetName val="Pt 6 Additional Responses"/>
      <sheetName val="Attestation"/>
      <sheetName val="Tables"/>
    </sheetNames>
    <sheetDataSet>
      <sheetData sheetId="0"/>
      <sheetData sheetId="1"/>
      <sheetData sheetId="2"/>
      <sheetData sheetId="3">
        <row r="16">
          <cell r="O16">
            <v>1431354.7990401587</v>
          </cell>
        </row>
      </sheetData>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Summary of Data"/>
      <sheetName val="Pt 2 Premium and Claims"/>
      <sheetName val="Pt 3 Expense Allocation"/>
      <sheetName val="Pt 4 MLR and Rebate Calculation"/>
      <sheetName val="Pt 5 Rebate Disbursement"/>
      <sheetName val="Pt 6 Additional Responses"/>
      <sheetName val="Attestation"/>
      <sheetName val="Tables"/>
    </sheetNames>
    <sheetDataSet>
      <sheetData sheetId="0">
        <row r="42">
          <cell r="P42">
            <v>55957.238059802679</v>
          </cell>
        </row>
        <row r="77">
          <cell r="P77">
            <v>400.75</v>
          </cell>
        </row>
      </sheetData>
      <sheetData sheetId="1">
        <row r="20">
          <cell r="P20">
            <v>1783841.7594161853</v>
          </cell>
        </row>
        <row r="66">
          <cell r="Q66">
            <v>1446061.2599578204</v>
          </cell>
        </row>
      </sheetData>
      <sheetData sheetId="2"/>
      <sheetData sheetId="3">
        <row r="17">
          <cell r="N17">
            <v>5891</v>
          </cell>
        </row>
        <row r="23">
          <cell r="N23">
            <v>1595163</v>
          </cell>
        </row>
        <row r="24">
          <cell r="N24">
            <v>33061</v>
          </cell>
        </row>
        <row r="28">
          <cell r="N28">
            <v>328</v>
          </cell>
        </row>
        <row r="42">
          <cell r="N42">
            <v>0.85</v>
          </cell>
          <cell r="O42">
            <v>0.85</v>
          </cell>
        </row>
      </sheetData>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 val="MissingGroups"/>
    </sheetNames>
    <sheetDataSet>
      <sheetData sheetId="0">
        <row r="23">
          <cell r="C23">
            <v>2416914.1201459719</v>
          </cell>
          <cell r="P23">
            <v>1369804.1847248811</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s>
    <sheetDataSet>
      <sheetData sheetId="0">
        <row r="23">
          <cell r="C23">
            <v>1791532.8639590188</v>
          </cell>
          <cell r="P23">
            <v>1446654.0024079587</v>
          </cell>
        </row>
      </sheetData>
      <sheetData sheetId="1"/>
      <sheetData sheetId="2"/>
      <sheetData sheetId="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2014Summary"/>
      <sheetName val="2013Summary"/>
      <sheetName val="2012Summary"/>
      <sheetName val="DataWithGrpAttrib"/>
      <sheetName val="Plan Data"/>
      <sheetName val="Manual Lookups"/>
      <sheetName val="rptMedical "/>
      <sheetName val="States"/>
    </sheetNames>
    <sheetDataSet>
      <sheetData sheetId="0">
        <row r="7">
          <cell r="B7">
            <v>849.11680263074686</v>
          </cell>
        </row>
        <row r="11">
          <cell r="C11">
            <v>1799.8832709705073</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157</v>
      </c>
    </row>
    <row r="13" spans="1:6" x14ac:dyDescent="0.2">
      <c r="B13" s="232" t="s">
        <v>50</v>
      </c>
      <c r="C13" s="378" t="s">
        <v>152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75" zoomScaleNormal="75" workbookViewId="0">
      <pane xSplit="2" ySplit="3" topLeftCell="AQ23" activePane="bottomRight" state="frozen"/>
      <selection activeCell="B1" sqref="B1"/>
      <selection pane="topRight" activeCell="B1" sqref="B1"/>
      <selection pane="bottomLeft" activeCell="B1" sqref="B1"/>
      <selection pane="bottomRight" activeCell="AT25" sqref="AT25:AT2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f>+'[1]Compr. Health Cov. - Large Grp'!$U$5</f>
        <v>2371794.5849922928</v>
      </c>
      <c r="Q5" s="106">
        <f>P5</f>
        <v>2371794.5849922928</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+'[1]Compr. Health Cov. - Other'!$U$5</f>
        <v>127357.46695996079</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f>+'[1]Compr. Health Cov. - Large Grp'!$U$14</f>
        <v>-11271.182767300143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f>+'[1]Compr. Health Cov. - Other'!$U$14</f>
        <v>-1148.0601255361073</v>
      </c>
      <c r="AU8" s="113"/>
      <c r="AV8" s="311"/>
      <c r="AW8" s="318"/>
    </row>
    <row r="9" spans="1:49" x14ac:dyDescent="0.2">
      <c r="B9" s="155" t="s">
        <v>226</v>
      </c>
      <c r="C9" s="62" t="s">
        <v>60</v>
      </c>
      <c r="D9" s="109"/>
      <c r="E9" s="288"/>
      <c r="F9" s="291"/>
      <c r="G9" s="291"/>
      <c r="H9" s="291"/>
      <c r="I9" s="292"/>
      <c r="J9" s="109"/>
      <c r="K9" s="288"/>
      <c r="L9" s="291"/>
      <c r="M9" s="291"/>
      <c r="N9" s="291"/>
      <c r="O9" s="292"/>
      <c r="P9" s="109">
        <f>+'[1]Compr. Health Cov. - Large Grp'!$U$15</f>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f>+'[1]Compr. Health Cov. - Other'!$U$15</f>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f>+'[1]Compr. Health Cov. - Large Grp'!$U$16</f>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f>+'[1]Compr. Health Cov. - Other'!$U$16</f>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f>'Pt 2 Premium and Claims'!K54</f>
        <v>0</v>
      </c>
      <c r="L12" s="106"/>
      <c r="M12" s="106"/>
      <c r="N12" s="106"/>
      <c r="O12" s="105"/>
      <c r="P12" s="105">
        <f>'Pt 2 Premium and Claims'!P54</f>
        <v>1853037.4518717523</v>
      </c>
      <c r="Q12" s="106">
        <f>'Pt 2 Premium and Claims'!Q54</f>
        <v>1772756.2259795729</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53483.7335260252</v>
      </c>
      <c r="AU12" s="107"/>
      <c r="AV12" s="312"/>
      <c r="AW12" s="317"/>
    </row>
    <row r="13" spans="1:49" ht="25.5" x14ac:dyDescent="0.2">
      <c r="B13" s="155" t="s">
        <v>230</v>
      </c>
      <c r="C13" s="62" t="s">
        <v>37</v>
      </c>
      <c r="D13" s="109"/>
      <c r="E13" s="110"/>
      <c r="F13" s="110"/>
      <c r="G13" s="289"/>
      <c r="H13" s="290"/>
      <c r="I13" s="109"/>
      <c r="J13" s="109"/>
      <c r="K13" s="110">
        <f>[2]MLREstimate!$O$7</f>
        <v>0</v>
      </c>
      <c r="L13" s="110"/>
      <c r="M13" s="289"/>
      <c r="N13" s="290"/>
      <c r="O13" s="109"/>
      <c r="P13" s="109">
        <f>+'[1]Compr. Health Cov. - Large Grp'!$U$19</f>
        <v>186206.77000000002</v>
      </c>
      <c r="Q13" s="110">
        <f>[2]MLREstimate!$P$7</f>
        <v>232202.42346769985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f>+'[1]Compr. Health Cov. - Other'!$U$19</f>
        <v>0</v>
      </c>
      <c r="AU13" s="113"/>
      <c r="AV13" s="311"/>
      <c r="AW13" s="318"/>
    </row>
    <row r="14" spans="1:49" ht="25.5" x14ac:dyDescent="0.2">
      <c r="B14" s="155" t="s">
        <v>231</v>
      </c>
      <c r="C14" s="62" t="s">
        <v>6</v>
      </c>
      <c r="D14" s="109"/>
      <c r="E14" s="110"/>
      <c r="F14" s="110"/>
      <c r="G14" s="288"/>
      <c r="H14" s="291"/>
      <c r="I14" s="109"/>
      <c r="J14" s="109"/>
      <c r="K14" s="110">
        <f>[2]MLREstimate!$O$8</f>
        <v>0</v>
      </c>
      <c r="L14" s="110"/>
      <c r="M14" s="288"/>
      <c r="N14" s="291"/>
      <c r="O14" s="109"/>
      <c r="P14" s="109">
        <f>+'[1]Compr. Health Cov. - Large Grp'!$U$20</f>
        <v>23422.39</v>
      </c>
      <c r="Q14" s="110">
        <f>(-1)*[2]MLREstimate!$P$8</f>
        <v>18297.111868743577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f>+'[1]Compr. Health Cov. - Other'!$U$20</f>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f>+'[1]Compr. Health Cov. - Large Grp'!$U$21</f>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f>+'[1]Compr. Health Cov. - Other'!$U$21</f>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f>+'[1]Compr. Health Cov. - Large Grp'!$U$25</f>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f>+'[1]Compr. Health Cov. - Other'!$U$25</f>
        <v>30782.632687064281</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f>+'[1]Compr. Health Cov. - Large Grp'!$U$26</f>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f>+'[1]Compr. Health Cov. - Other'!$U$26</f>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f>+'[1]Compr. Health Cov. - Large Grp'!$U$27</f>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f>+'[1]Compr. Health Cov. - Other'!$U$27</f>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f>+'[1]Compr. Health Cov. - Large Grp'!$U$28</f>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f>+'[1]Compr. Health Cov. - Other'!$U$28</f>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f>+'[1]Compr. Health Cov. - Large Grp'!$U$29</f>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f>+'[1]Compr. Health Cov. - Other'!$U$29</f>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f>+'[1]Compr. Health Cov. - Large Grp'!$U$30</f>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f>+'[1]Compr. Health Cov. - Other'!$U$30</f>
        <v>0</v>
      </c>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v>37450.222242916978</v>
      </c>
      <c r="Q25" s="110">
        <f>P25</f>
        <v>37450.222242916978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5540.6812001173748</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v>1810.7285264298409</v>
      </c>
      <c r="Q26" s="110">
        <f>P26</f>
        <v>1810.7285264298409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v>34250.735818253714</v>
      </c>
      <c r="Q27" s="110">
        <f>P27</f>
        <v>34250.735818253714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1497.0842188488411</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f>+'[1]Compr. Health Cov. - Large Grp'!$U$10</f>
        <v>67543.367771310761</v>
      </c>
      <c r="Q31" s="110">
        <f>P31</f>
        <v>67543.367771310761</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f>+'[1]Compr. Health Cov. - Other'!$U$10</f>
        <v>1676.868637379594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v>24526.353394360431</v>
      </c>
      <c r="Q34" s="110">
        <f>P34</f>
        <v>24526.353394360431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f>+'[1]Compr. Health Cov. - Large Grp'!$U$12</f>
        <v>1113.1335341386139</v>
      </c>
      <c r="Q35" s="110">
        <f>P35</f>
        <v>1113.1335341386139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f>+'[1]Compr. Health Cov. - Other'!$U$12</f>
        <v>44.588891773233385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f>+'[1]Compr. Health Cov. - Large Grp'!$U$32</f>
        <v>8685.4716361893152</v>
      </c>
      <c r="Q37" s="118">
        <f>P37</f>
        <v>8685.4716361893152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f>+'[1]Compr. Health Cov. - Large Grp'!$U$33</f>
        <v>1044.6600000000003</v>
      </c>
      <c r="Q38" s="110">
        <f>P38</f>
        <v>1044.6600000000003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f>+'[1]Compr. Health Cov. - Large Grp'!$U$34</f>
        <v>1044.6600000000003</v>
      </c>
      <c r="Q39" s="110">
        <f>P39</f>
        <v>1044.6600000000003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f>+'[1]Compr. Health Cov. - Large Grp'!$U$35</f>
        <v>2377.7584241262093</v>
      </c>
      <c r="Q40" s="110">
        <f>P40</f>
        <v>2377.7584241262093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f>+'[1]Compr. Health Cov. - Large Grp'!$U$36</f>
        <v>1775.9220000000003</v>
      </c>
      <c r="Q41" s="110">
        <f>P41</f>
        <v>1775.9220000000003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f>+'[1]Compr. Health Cov. - Large Grp'!$U$39</f>
        <v>52046.620656847634</v>
      </c>
      <c r="Q44" s="118">
        <f>P44</f>
        <v>52046.620656847634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f>+'[1]Compr. Health Cov. - Other'!$U$39</f>
        <v>0.22384741850738199</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f>+'[1]Compr. Health Cov. - Large Grp'!$U$40</f>
        <v>31771.975280865754</v>
      </c>
      <c r="Q45" s="110">
        <f>P45</f>
        <v>31771.975280865754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f>+'[1]Compr. Health Cov. - Other'!$U$40</f>
        <v>891.66260550703043</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f>+'[1]Compr. Health Cov. - Large Grp'!$U$43</f>
        <v>26905.638893694562</v>
      </c>
      <c r="Q46" s="110">
        <f>P46</f>
        <v>26905.638893694562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f>+'[1]Compr. Health Cov. - Other'!$U$43</f>
        <v>2064.7788194549667</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f>+'[1]Compr. Health Cov. - Large Grp'!$U$44</f>
        <v>112728.5249294635</v>
      </c>
      <c r="Q47" s="110">
        <f>P47</f>
        <v>112728.5249294635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f>+'[1]Compr. Health Cov. - Other'!$U$44</f>
        <v>6644.1414989455307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f>+'[1]Compr. Health Cov. - Large Grp'!$U$45</f>
        <v>0</v>
      </c>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f>+'[1]Compr. Health Cov. - Other'!$U$45</f>
        <v>0</v>
      </c>
      <c r="AU50" s="113"/>
      <c r="AV50" s="113"/>
      <c r="AW50" s="318"/>
    </row>
    <row r="51" spans="2:49" x14ac:dyDescent="0.2">
      <c r="B51" s="155" t="s">
        <v>267</v>
      </c>
      <c r="C51" s="62"/>
      <c r="D51" s="109"/>
      <c r="E51" s="110"/>
      <c r="F51" s="110"/>
      <c r="G51" s="110"/>
      <c r="H51" s="110"/>
      <c r="I51" s="109"/>
      <c r="J51" s="109"/>
      <c r="K51" s="110"/>
      <c r="L51" s="110"/>
      <c r="M51" s="110"/>
      <c r="N51" s="110"/>
      <c r="O51" s="109"/>
      <c r="P51" s="109">
        <f>+'[1]Compr. Health Cov. - Large Grp'!$U$46</f>
        <v>83386.369987014215</v>
      </c>
      <c r="Q51" s="110">
        <f>P51</f>
        <v>83386.369987014215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f>+'[1]Compr. Health Cov. - Other'!$U$46</f>
        <v>7148.2041313844329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f>+'[1]Compr. Health Cov. - Large Grp'!$U$56</f>
        <v>249</v>
      </c>
      <c r="Q56" s="122">
        <f>P56</f>
        <v>249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f>+'[1]Compr. Health Cov. - Other'!$U$56</f>
        <v>306</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f>+'[1]Compr. Health Cov. - Large Grp'!$U$57</f>
        <v>509</v>
      </c>
      <c r="Q57" s="125">
        <f>P57</f>
        <v>509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f>+'[1]Compr. Health Cov. - Other'!$U$57</f>
        <v>506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f>+'[1]Compr. Health Cov. - Large Grp'!$U$58</f>
        <v>2</v>
      </c>
      <c r="Q58" s="125">
        <f>P58</f>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f>+'[1]Compr. Health Cov. - Other'!$U$58</f>
        <v>4</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f>+'[1]Compr. Health Cov. - Large Grp'!$U$59</f>
        <v>6379</v>
      </c>
      <c r="Q59" s="125">
        <f>P59</f>
        <v>6379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f>+'[1]Compr. Health Cov. - Other'!$U$59</f>
        <v>6252</v>
      </c>
      <c r="AU59" s="126"/>
      <c r="AV59" s="126"/>
      <c r="AW59" s="310"/>
    </row>
    <row r="60" spans="2:49" x14ac:dyDescent="0.2">
      <c r="B60" s="161" t="s">
        <v>276</v>
      </c>
      <c r="C60" s="62"/>
      <c r="D60" s="127"/>
      <c r="E60" s="128"/>
      <c r="F60" s="128"/>
      <c r="G60" s="128"/>
      <c r="H60" s="128"/>
      <c r="I60" s="127"/>
      <c r="J60" s="127"/>
      <c r="K60" s="128"/>
      <c r="L60" s="128"/>
      <c r="M60" s="128"/>
      <c r="N60" s="128"/>
      <c r="O60" s="127"/>
      <c r="P60" s="127">
        <f>P59/12</f>
        <v>531.58333333333337</v>
      </c>
      <c r="Q60" s="128">
        <f>Q59/12</f>
        <v>531.58333333333337</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521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23290.556606595757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7023.3177150935117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scale="49"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60" zoomScaleNormal="60" workbookViewId="0">
      <pane xSplit="2" ySplit="3" topLeftCell="F4" activePane="bottomRight" state="frozen"/>
      <selection activeCell="R63" sqref="J4:R63"/>
      <selection pane="topRight" activeCell="R63" sqref="J4:R63"/>
      <selection pane="bottomLeft" activeCell="R63" sqref="J4:R63"/>
      <selection pane="bottomRight" activeCell="R63" sqref="J4:R6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f>+'[1]Compr. Health Cov. - Large Grp'!$U$66</f>
        <v>2371794.5849922928</v>
      </c>
      <c r="Q5" s="118">
        <f>P5</f>
        <v>2371794.5849922928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f>+'[1]Compr. Health Cov. - Other'!$U$66</f>
        <v>127357.46695996079</v>
      </c>
      <c r="AU5" s="119"/>
      <c r="AV5" s="312"/>
      <c r="AW5" s="317"/>
    </row>
    <row r="6" spans="2:49" x14ac:dyDescent="0.2">
      <c r="B6" s="176" t="s">
        <v>279</v>
      </c>
      <c r="C6" s="133" t="s">
        <v>8</v>
      </c>
      <c r="D6" s="109"/>
      <c r="E6" s="110"/>
      <c r="F6" s="110"/>
      <c r="G6" s="111"/>
      <c r="H6" s="111"/>
      <c r="I6" s="109"/>
      <c r="J6" s="109"/>
      <c r="K6" s="110"/>
      <c r="L6" s="110"/>
      <c r="M6" s="110"/>
      <c r="N6" s="110"/>
      <c r="O6" s="109"/>
      <c r="P6" s="109">
        <f>+'[1]Compr. Health Cov. - Large Grp'!$U$67</f>
        <v>0</v>
      </c>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f>+'[1]Compr. Health Cov. - Other'!$U$67</f>
        <v>0</v>
      </c>
      <c r="AU6" s="113"/>
      <c r="AV6" s="311"/>
      <c r="AW6" s="318"/>
    </row>
    <row r="7" spans="2:49" x14ac:dyDescent="0.2">
      <c r="B7" s="176" t="s">
        <v>280</v>
      </c>
      <c r="C7" s="133" t="s">
        <v>9</v>
      </c>
      <c r="D7" s="109"/>
      <c r="E7" s="110"/>
      <c r="F7" s="110"/>
      <c r="G7" s="111"/>
      <c r="H7" s="111"/>
      <c r="I7" s="109"/>
      <c r="J7" s="109"/>
      <c r="K7" s="110"/>
      <c r="L7" s="110"/>
      <c r="M7" s="110"/>
      <c r="N7" s="110"/>
      <c r="O7" s="109"/>
      <c r="P7" s="109">
        <f>+'[1]Compr. Health Cov. - Large Grp'!$U$68</f>
        <v>0</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f>+'[1]Compr. Health Cov. - Other'!$U$68</f>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f>+'[1]Compr. Health Cov. - Large Grp'!$U$82</f>
        <v>1835925.07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f>+'[1]Compr. Health Cov. - Other'!$U$82</f>
        <v>142814.206625639</v>
      </c>
      <c r="AU23" s="113"/>
      <c r="AV23" s="311"/>
      <c r="AW23" s="318"/>
    </row>
    <row r="24" spans="2:49" ht="28.5" customHeight="1" x14ac:dyDescent="0.2">
      <c r="B24" s="178" t="s">
        <v>114</v>
      </c>
      <c r="C24" s="133"/>
      <c r="D24" s="293"/>
      <c r="E24" s="110"/>
      <c r="F24" s="110"/>
      <c r="G24" s="110"/>
      <c r="H24" s="110"/>
      <c r="I24" s="109"/>
      <c r="J24" s="293"/>
      <c r="K24" s="110">
        <f>[2]MLREstimate!$O$10</f>
        <v>0</v>
      </c>
      <c r="L24" s="110"/>
      <c r="M24" s="110"/>
      <c r="N24" s="110"/>
      <c r="O24" s="109"/>
      <c r="P24" s="293"/>
      <c r="Q24" s="110">
        <f>[2]MLREstimate!$P$10</f>
        <v>1738540.9822212742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f>+'[1]Compr. Health Cov. - Large Grp'!$U$83</f>
        <v>253375.13374572573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f>+'[1]Compr. Health Cov. - Other'!$U$83</f>
        <v>8340.2842202944557</v>
      </c>
      <c r="AU26" s="113"/>
      <c r="AV26" s="311"/>
      <c r="AW26" s="318"/>
    </row>
    <row r="27" spans="2:49" s="5" customFormat="1" ht="25.5" x14ac:dyDescent="0.2">
      <c r="B27" s="178" t="s">
        <v>85</v>
      </c>
      <c r="C27" s="133"/>
      <c r="D27" s="293"/>
      <c r="E27" s="110"/>
      <c r="F27" s="110"/>
      <c r="G27" s="110"/>
      <c r="H27" s="110"/>
      <c r="I27" s="109"/>
      <c r="J27" s="293"/>
      <c r="K27" s="110">
        <f>[2]MLREstimate!$O$19</f>
        <v>0</v>
      </c>
      <c r="L27" s="110"/>
      <c r="M27" s="110"/>
      <c r="N27" s="110"/>
      <c r="O27" s="109"/>
      <c r="P27" s="293"/>
      <c r="Q27" s="110">
        <f>[2]MLREstimate!$P$19</f>
        <v>43231.172656907467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f>+'[1]Compr. Health Cov. - Large Grp'!$U$84</f>
        <v>235126.75846976534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f>+'[1]Compr. Health Cov. - Other'!$U$84</f>
        <v>8814.1719290461606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f>+'[1]Compr. Health Cov. - Large Grp'!$U$85</f>
        <v>43101.339122199097</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f>+'[1]Compr. Health Cov. - Other'!$U$85</f>
        <v>219061.01650793888</v>
      </c>
      <c r="AU30" s="113"/>
      <c r="AV30" s="311"/>
      <c r="AW30" s="318"/>
    </row>
    <row r="31" spans="2:49" s="5" customFormat="1" ht="25.5" x14ac:dyDescent="0.2">
      <c r="B31" s="178" t="s">
        <v>84</v>
      </c>
      <c r="C31" s="133"/>
      <c r="D31" s="293"/>
      <c r="E31" s="110"/>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f>+'[1]Compr. Health Cov. - Large Grp'!$U$86</f>
        <v>39513.553147584782</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f>+'[1]Compr. Health Cov. - Other'!$U$86</f>
        <v>307917.60189880093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v>0</v>
      </c>
      <c r="L36" s="110"/>
      <c r="M36" s="110"/>
      <c r="N36" s="110"/>
      <c r="O36" s="109"/>
      <c r="P36" s="109"/>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v>0</v>
      </c>
      <c r="L45" s="110"/>
      <c r="M45" s="110"/>
      <c r="N45" s="110"/>
      <c r="O45" s="109"/>
      <c r="P45" s="109"/>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v>0</v>
      </c>
      <c r="L46" s="110"/>
      <c r="M46" s="110"/>
      <c r="N46" s="110"/>
      <c r="O46" s="109"/>
      <c r="P46" s="109"/>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f>-[2]MLREstimate!$O$12</f>
        <v>0</v>
      </c>
      <c r="L49" s="110"/>
      <c r="M49" s="110"/>
      <c r="N49" s="110"/>
      <c r="O49" s="109"/>
      <c r="P49" s="109">
        <f>+'[1]Compr. Health Cov. - Large Grp'!$U$97</f>
        <v>15247.074533233977</v>
      </c>
      <c r="Q49" s="110">
        <f>-[2]MLREstimate!$P$12</f>
        <v>9015.9288986087431</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f>+'[1]Compr. Health Cov. - Large Grp'!$U$98</f>
        <v>10523.295154411444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v>0</v>
      </c>
      <c r="L51" s="110"/>
      <c r="M51" s="110"/>
      <c r="N51" s="110"/>
      <c r="O51" s="109"/>
      <c r="P51" s="109"/>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0</v>
      </c>
      <c r="L53" s="110"/>
      <c r="M53" s="110"/>
      <c r="N53" s="110"/>
      <c r="O53" s="109"/>
      <c r="P53" s="109"/>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f>K24+K27+K31-K35+K36+K39+K42+K45+K46-K49+K51+K52+K53</f>
        <v>0</v>
      </c>
      <c r="L54" s="115"/>
      <c r="M54" s="115"/>
      <c r="N54" s="115"/>
      <c r="O54" s="114"/>
      <c r="P54" s="114">
        <v>1853037.4518717523</v>
      </c>
      <c r="Q54" s="115">
        <f>Q24+Q27+Q31-Q35+Q36+Q39+Q42+Q45+Q46-Q49+Q51+Q52+Q53</f>
        <v>1772756.2259795729</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53483.7335260252</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scale="52"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75" zoomScaleNormal="75" workbookViewId="0">
      <pane xSplit="2" ySplit="3" topLeftCell="K24" activePane="bottomRight" state="frozen"/>
      <selection activeCell="R63" sqref="J4:R63"/>
      <selection pane="topRight" activeCell="R63" sqref="J4:R63"/>
      <selection pane="bottomLeft" activeCell="R63" sqref="J4:R63"/>
      <selection pane="bottomRight" activeCell="P38" sqref="P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f>'[3]Pt 4 MLR and Rebate Calculation'!$O$16</f>
        <v>1431354.7990401587</v>
      </c>
      <c r="N5" s="118">
        <f>'[4]Pt 2 Premium and Claims'!$Q$66</f>
        <v>1446061.2599578204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f>[5]MLREstimate!$P$23</f>
        <v>1369804.1847248811</v>
      </c>
      <c r="N6" s="110">
        <f>[6]MLREstimate!$P$23</f>
        <v>1446654.0024079587</v>
      </c>
      <c r="O6" s="115">
        <f>'Pt 1 Summary of Data'!Q12</f>
        <v>1772756.2259795729</v>
      </c>
      <c r="P6" s="115">
        <f>SUM(M6:O6)</f>
        <v>4589214.4131124131</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f>'[4]Pt 4 MLR and Rebate Calculation'!$N$17</f>
        <v>5891</v>
      </c>
      <c r="N7" s="110">
        <v>11554</v>
      </c>
      <c r="O7" s="115">
        <f>SUM('Pt 1 Summary of Data'!Q37:Q42)</f>
        <v>14928.472060315524</v>
      </c>
      <c r="P7" s="115">
        <f>SUM(M7:O7)</f>
        <v>32373.472060315522</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f>+M6+M7</f>
        <v>1375695.1847248811</v>
      </c>
      <c r="N12" s="115">
        <f t="shared" ref="N12:O12" si="0">+N6+N7</f>
        <v>1458208.0024079587</v>
      </c>
      <c r="O12" s="115">
        <f t="shared" si="0"/>
        <v>1787684.6980398884</v>
      </c>
      <c r="P12" s="115">
        <f>SUM(M12:O12)</f>
        <v>4621587.8851727284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c r="I15" s="118"/>
      <c r="J15" s="106"/>
      <c r="K15" s="106"/>
      <c r="L15" s="107"/>
      <c r="M15" s="117">
        <f>'[4]Pt 4 MLR and Rebate Calculation'!N23</f>
        <v>1595163</v>
      </c>
      <c r="N15" s="118">
        <f>'[4]Pt 2 Premium and Claims'!$P$20</f>
        <v>1783841.7594161853</v>
      </c>
      <c r="O15" s="106">
        <f>'Pt 2 Premium and Claims'!P5</f>
        <v>2371794.5849922928</v>
      </c>
      <c r="P15" s="106">
        <f>SUM(M15:O15)</f>
        <v>5750799.3444084786</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f>'[4]Pt 4 MLR and Rebate Calculation'!N24</f>
        <v>33061</v>
      </c>
      <c r="N16" s="110">
        <v>120556</v>
      </c>
      <c r="O16" s="115">
        <f>+'Pt 1 Summary of Data'!P25+'Pt 1 Summary of Data'!P26+'Pt 1 Summary of Data'!P27+'Pt 1 Summary of Data'!P28+'Pt 1 Summary of Data'!P30+MAX('Pt 1 Summary of Data'!P31,'Pt 1 Summary of Data'!P32)+'Pt 1 Summary of Data'!P34+'Pt 1 Summary of Data'!P35</f>
        <v>166694.54128741033</v>
      </c>
      <c r="P16" s="115">
        <f>SUM(M16:O16)</f>
        <v>320311.54128741031</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f>M15-M16</f>
        <v>1562102</v>
      </c>
      <c r="N17" s="115">
        <f>N15-N16</f>
        <v>1663285.7594161853</v>
      </c>
      <c r="O17" s="115">
        <f>O15-O16</f>
        <v>2205100.0437048823</v>
      </c>
      <c r="P17" s="115">
        <f>P15-P16</f>
        <v>5430487.8031210685</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f>'[4]Pt 4 MLR and Rebate Calculation'!$N$28</f>
        <v>328</v>
      </c>
      <c r="N37" s="122">
        <f>'[4]Pt 1 Summary of Data'!$P$77</f>
        <v>400.75</v>
      </c>
      <c r="O37" s="256">
        <f>'Pt 1 Summary of Data'!P60</f>
        <v>531.58333333333337</v>
      </c>
      <c r="P37" s="256">
        <f>SUM(M37:O37)</f>
        <v>1260.3333333333335</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f>(0.052+(P37-2500)*(0.083-0.052)/(1000-2500))*OR(O44&gt;M49,N44&gt;N49,M44&gt;O49)</f>
        <v>7.7619777777777774E-2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f>[7]Summary!$C$11</f>
        <v>1799.8832709705073</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f>1+(P39-0)*(1-1)/(2500-0)</f>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f>P40*P38</f>
        <v>7.7619777777777774E-2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f t="shared" ref="M44:P44" si="1">M12/M17</f>
        <v>0.88066924229332089</v>
      </c>
      <c r="N44" s="260">
        <f t="shared" si="1"/>
        <v>0.87670323283462182</v>
      </c>
      <c r="O44" s="260">
        <f t="shared" si="1"/>
        <v>0.81070457693897802</v>
      </c>
      <c r="P44" s="260">
        <f t="shared" si="1"/>
        <v>0.85104470403497812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f>P41</f>
        <v>7.7619777777777774E-2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f>ROUND(P46+P44,3)</f>
        <v>0.92900000000000005</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f>'[4]Pt 4 MLR and Rebate Calculation'!$N$42</f>
        <v>0.85</v>
      </c>
      <c r="N49" s="141">
        <f>'[4]Pt 4 MLR and Rebate Calculation'!$O$42</f>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f>P47</f>
        <v>0.92900000000000005</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f>O15-O16</f>
        <v>2205100.0437048823</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f>IF(P37&lt;1000,0,MAX(0,(P49-P50))*P51)</f>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scale="5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5" activePane="bottomRight" state="frozen"/>
      <selection activeCell="B1" sqref="B1"/>
      <selection pane="topRight" activeCell="B1" sqref="B1"/>
      <selection pane="bottomLeft" activeCell="B1" sqref="B1"/>
      <selection pane="bottomRight" activeCell="E14" sqref="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f>'Pt 1 Summary of Data'!J56</f>
        <v>0</v>
      </c>
      <c r="E4" s="149">
        <f>'Pt 1 Summary of Data'!P56</f>
        <v>249</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f>'Pt 3 MLR and Rebate Calculation'!K52</f>
        <v>0</v>
      </c>
      <c r="E11" s="119">
        <f>'Pt 3 MLR and Rebate Calculation'!P52</f>
        <v>0</v>
      </c>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f>D11</f>
        <v>0</v>
      </c>
      <c r="E13" s="113">
        <f>E11</f>
        <v>0</v>
      </c>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501</v>
      </c>
      <c r="D23" s="382"/>
      <c r="E23" s="382"/>
      <c r="F23" s="382"/>
      <c r="G23" s="382"/>
      <c r="H23" s="382"/>
      <c r="I23" s="382"/>
      <c r="J23" s="382"/>
      <c r="K23" s="383"/>
    </row>
    <row r="24" spans="2:12" s="5" customFormat="1" ht="100.15" customHeight="1" x14ac:dyDescent="0.2">
      <c r="B24" s="101" t="s">
        <v>213</v>
      </c>
      <c r="C24" s="384" t="s">
        <v>502</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g-schroeder</cp:lastModifiedBy>
  <cp:lastPrinted>2015-06-26T14:45:02Z</cp:lastPrinted>
  <dcterms:created xsi:type="dcterms:W3CDTF">2012-03-15T16:14:51Z</dcterms:created>
  <dcterms:modified xsi:type="dcterms:W3CDTF">2015-07-31T14:05:37Z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