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E11" i="10"/>
  <c r="E10" i="10"/>
  <c r="E9" i="10"/>
  <c r="E8" i="10"/>
  <c r="F11" i="10"/>
  <c r="F10" i="10"/>
  <c r="F9" i="10"/>
  <c r="AT55" i="18"/>
  <c r="E55" i="18"/>
  <c r="E22" i="4" s="1"/>
  <c r="D55" i="18"/>
  <c r="AT60" i="4"/>
  <c r="D60" i="4"/>
  <c r="E60" i="4"/>
  <c r="C4" i="16"/>
  <c r="F16" i="10" l="1"/>
  <c r="F8" i="10"/>
  <c r="E5" i="4"/>
  <c r="E15" i="10" s="1"/>
  <c r="F15" i="10" s="1"/>
  <c r="D54" i="18"/>
  <c r="AT54" i="18"/>
  <c r="AT12" i="4" s="1"/>
  <c r="G20" i="10"/>
  <c r="G22" i="10" s="1"/>
  <c r="G24" i="10"/>
  <c r="G32" i="10"/>
  <c r="G23" i="10"/>
  <c r="AT22" i="4"/>
  <c r="D22" i="4"/>
  <c r="E7" i="10" l="1"/>
  <c r="F7" i="10" s="1"/>
  <c r="G30" i="10"/>
  <c r="G21" i="10"/>
  <c r="G31" i="10"/>
  <c r="G29" i="10" s="1"/>
  <c r="G33" i="10" s="1"/>
  <c r="G34" i="10" s="1"/>
  <c r="G26" i="10"/>
  <c r="G25" i="10" s="1"/>
  <c r="G28" i="10" s="1"/>
  <c r="D12" i="4"/>
  <c r="AT5" i="4"/>
  <c r="D5" i="4"/>
  <c r="E54" i="18" l="1"/>
  <c r="E12" i="4" s="1"/>
  <c r="E6" i="10" s="1"/>
  <c r="F6" i="10" l="1"/>
  <c r="E38" i="10" s="1"/>
  <c r="F38" i="10" s="1"/>
  <c r="E12" i="10" l="1"/>
  <c r="E17" i="10"/>
  <c r="E45" i="10" s="1"/>
  <c r="C12" i="10"/>
  <c r="D12" i="10"/>
  <c r="C17" i="10"/>
  <c r="C45" i="10" s="1"/>
  <c r="F17" i="10"/>
  <c r="F53" i="10" s="1"/>
  <c r="D17" i="10"/>
  <c r="D45" i="10" s="1"/>
  <c r="F52" i="10"/>
  <c r="F42" i="10"/>
  <c r="F45" i="10" l="1"/>
  <c r="F47" i="10" s="1"/>
  <c r="F12" i="10"/>
  <c r="F39" i="10"/>
  <c r="F48" i="10" l="1"/>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<sst xmlns="http://schemas.openxmlformats.org/spreadsheetml/2006/main" count="567" uniqueCount="505">
  <si>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</si>
  <si>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</si>
  <si>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</si>
  <si>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</si>
  <si>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</si>
  <si>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</si>
  <si>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</si>
  <si>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</si>
  <si>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</si>
  <si>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</si>
  <si>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</si>
  <si>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</si>
  <si>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</si>
  <si>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</si>
  <si>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</si>
  <si>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</si>
  <si>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</si>
  <si>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</si>
  <si>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</si>
  <si>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</si>
  <si>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</si>
  <si>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</si>
  <si>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</si>
  <si>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</si>
  <si>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</si>
  <si>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</si>
  <si>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</si>
  <si>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</si>
  <si>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</si>
  <si>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</si>
  <si>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</si>
  <si>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</si>
  <si>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</si>
  <si>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</si>
  <si>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</si>
  <si>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</si>
  <si>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</si>
  <si>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</si>
  <si>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</si>
  <si>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</si>
  <si>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</si>
  <si>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</si>
  <si>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</si>
  <si>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</si>
  <si>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</si>
  <si>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</si>
  <si>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</si>
  <si>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</si>
  <si>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</si>
  <si>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</si>
  <si>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</si>
  <si>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</si>
  <si>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</si>
  <si>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</si>
  <si>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</si>
  <si>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</si>
  <si>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</si>
  <si>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</si>
  <si>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</si>
  <si>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</si>
  <si>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</si>
  <si>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</si>
  <si>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</si>
  <si>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</si>
  <si>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</si>
  <si>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</si>
  <si>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</si>
  <si>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</si>
  <si>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</si>
  <si>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</si>
  <si>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</si>
  <si>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</si>
  <si>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</si>
  <si>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</si>
  <si>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</si>
  <si>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</si>
  <si>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</si>
  <si>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</si>
  <si>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</si>
  <si>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</si>
  <si>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</si>
  <si>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</si>
  <si>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</si>
  <si>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</si>
  <si>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</si>
  <si>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</si>
  <si>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</si>
  <si>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</si>
  <si>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</si>
  <si>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</si>
  <si>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</si>
  <si>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</si>
  <si>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</si>
  <si>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</si>
  <si>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</si>
  <si>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</si>
  <si>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</si>
  <si>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</si>
  <si>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</si>
  <si>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</si>
  <si>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</si>
  <si>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</si>
  <si>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</si>
  <si>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</si>
  <si>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</si>
  <si>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</si>
  <si>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</si>
  <si>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</si>
  <si>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</si>
  <si>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</si>
  <si>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</si>
  <si>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</si>
  <si>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</si>
  <si>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</si>
  <si>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</si>
  <si>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</si>
  <si>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</si>
  <si>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</si>
  <si>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</si>
  <si>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</si>
  <si>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</si>
  <si>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</si>
  <si>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</si>
  <si>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</si>
  <si>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</si>
  <si>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</si>
  <si>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</si>
  <si>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</si>
  <si>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</si>
  <si>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</si>
  <si>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</si>
  <si>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</si>
  <si>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</si>
  <si>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</si>
  <si>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</si>
  <si>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</si>
  <si>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</si>
  <si>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</si>
  <si>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</si>
  <si>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</si>
  <si>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</si>
  <si>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</si>
  <si>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</si>
  <si>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</si>
  <si>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</si>
  <si>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</si>
  <si>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</si>
  <si>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</si>
  <si>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</si>
  <si>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</si>
  <si>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</si>
  <si>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</si>
  <si>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</si>
  <si>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</si>
  <si>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</si>
  <si>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</si>
  <si>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</si>
  <si>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</si>
  <si>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</si>
  <si>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</si>
  <si>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</si>
  <si>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</si>
  <si>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</si>
  <si>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</si>
  <si>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</si>
  <si>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</si>
  <si>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</si>
  <si>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</si>
  <si>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</si>
  <si>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</si>
  <si>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</si>
  <si>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</si>
  <si>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</si>
  <si>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</si>
  <si>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</si>
  <si>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</si>
  <si>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</si>
  <si>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</si>
  <si>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</si>
  <si>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</si>
  <si>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</si>
  <si>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</si>
  <si>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</si>
  <si>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</si>
  <si>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</si>
  <si>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</si>
  <si>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</si>
  <si>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</si>
  <si>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</si>
  <si>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</si>
  <si>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</si>
  <si>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</si>
  <si>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</si>
  <si>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</si>
  <si>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</si>
  <si>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</si>
  <si>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</si>
  <si>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</si>
  <si>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</si>
  <si>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</si>
  <si>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</si>
  <si>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</si>
  <si>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</si>
  <si>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</si>
  <si>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</si>
  <si>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</si>
  <si>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</si>
  <si>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</si>
  <si>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</si>
  <si>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</si>
  <si>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</si>
  <si>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</si>
  <si>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</si>
  <si>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</si>
  <si>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</si>
  <si>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</si>
  <si>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</si>
  <si>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</si>
  <si>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</si>
  <si>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</si>
  <si>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</si>
  <si>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</si>
  <si>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</si>
  <si>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</si>
  <si>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</si>
  <si>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</si>
  <si>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</si>
  <si>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</si>
  <si>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</si>
  <si>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</si>
  <si>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</si>
  <si>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</si>
  <si>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</si>
  <si>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</si>
  <si>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</si>
  <si>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</si>
  <si>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</si>
  <si>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</si>
  <si>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</si>
  <si>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</si>
  <si>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</si>
  <si>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</si>
  <si>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</si>
  <si>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</si>
  <si>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</si>
  <si>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</si>
  <si>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</si>
  <si>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</si>
  <si>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</si>
  <si>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</si>
  <si>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</si>
  <si>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</si>
  <si>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</si>
  <si>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</si>
  <si>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</si>
  <si>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</si>
  <si>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</si>
  <si>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</si>
  <si>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</si>
  <si>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</si>
  <si>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</si>
  <si>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</si>
  <si>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</si>
  <si>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</si>
  <si>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</si>
  <si>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</si>
  <si>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</si>
  <si>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</si>
  <si>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</si>
  <si>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</si>
  <si>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</si>
  <si>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</si>
  <si>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</si>
  <si>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</si>
  <si>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</si>
  <si>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</si>
  <si>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</si>
  <si>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</si>
  <si>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</si>
  <si>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</si>
  <si>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</si>
  <si>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</si>
  <si>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</si>
  <si>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</si>
  <si>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</si>
  <si>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</si>
  <si>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</si>
  <si>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</si>
  <si>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</si>
  <si>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</si>
  <si>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</si>
  <si>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</si>
  <si>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</si>
  <si>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</si>
  <si>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</si>
  <si>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</si>
  <si>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</si>
  <si>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</si>
  <si>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</si>
  <si>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</si>
  <si>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</si>
  <si>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</si>
  <si>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</si>
  <si>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</si>
  <si>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</si>
  <si>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</si>
  <si>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</si>
  <si>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</si>
  <si>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</si>
  <si>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</si>
  <si>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</si>
  <si>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</si>
  <si>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</si>
  <si>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</si>
  <si>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</si>
  <si>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</si>
  <si>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</si>
  <si>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</si>
  <si>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</si>
  <si>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</si>
  <si>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</si>
  <si>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</si>
  <si>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</si>
  <si>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</si>
  <si>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</si>
  <si>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</si>
  <si>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</si>
  <si>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</si>
  <si>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</si>
  <si>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</si>
  <si>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</si>
  <si>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</si>
  <si>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</si>
  <si>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</si>
  <si>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</si>
  <si>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</si>
  <si>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</si>
  <si>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</si>
  <si>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</si>
  <si>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</si>
  <si>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</si>
  <si>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</si>
  <si>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</si>
  <si>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</si>
  <si>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</si>
  <si>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</si>
  <si>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</si>
  <si>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</si>
  <si>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</si>
  <si>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</si>
  <si>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</si>
  <si>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</si>
  <si>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</si>
  <si>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</si>
  <si>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</si>
  <si>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</si>
  <si>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</si>
  <si>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</si>
  <si>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</si>
  <si>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</si>
  <si>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</si>
  <si>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</si>
  <si>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</si>
  <si>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</si>
  <si>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</si>
  <si>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</si>
  <si>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</si>
  <si>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</si>
  <si>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</si>
  <si>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</si>
  <si>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</si>
  <si>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</si>
  <si>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</si>
  <si>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</si>
  <si>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</si>
  <si>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</si>
  <si>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</si>
  <si>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</si>
  <si>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</si>
  <si>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</si>
  <si>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</si>
  <si>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</si>
  <si>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</si>
  <si>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</si>
  <si>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</si>
  <si>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</si>
  <si>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</si>
  <si>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</si>
  <si>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</si>
  <si>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</si>
  <si>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</si>
  <si>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</si>
  <si>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</si>
  <si>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</si>
  <si>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</si>
  <si>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</si>
  <si>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</si>
  <si>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</si>
  <si>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</si>
  <si>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</si>
  <si>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</si>
  <si>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</si>
  <si>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</si>
  <si>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</si>
  <si>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</si>
  <si>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</si>
  <si>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</si>
  <si>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</si>
  <si>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</si>
  <si>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</si>
  <si>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</si>
  <si>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</si>
  <si>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</si>
  <si>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</si>
  <si>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</si>
  <si>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</si>
  <si>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</si>
  <si>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</si>
  <si>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</si>
  <si>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</si>
  <si>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</si>
  <si>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</si>
  <si>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</si>
  <si>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</si>
  <si>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</si>
  <si>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</si>
  <si>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</si>
  <si>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</si>
  <si>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</si>
  <si>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</si>
  <si>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</si>
  <si>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</si>
  <si>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</si>
  <si>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</si>
  <si>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</si>
  <si>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</si>
  <si>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</si>
  <si>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</si>
  <si>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</si>
  <si>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</si>
  <si>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</si>
  <si>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</si>
  <si>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</si>
  <si>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</si>
  <si>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</si>
  <si>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</si>
  <si>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</si>
  <si>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</si>
  <si>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</si>
  <si>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</si>
  <si>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</si>
  <si>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</si>
  <si>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</si>
  <si>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</si>
  <si>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</si>
  <si>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</si>
  <si>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</si>
  <si>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</si>
  <si>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</si>
  <si>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</si>
  <si>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</si>
  <si>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</si>
  <si>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</si>
  <si>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</si>
  <si>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</si>
  <si>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</si>
  <si>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</si>
  <si>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</si>
  <si>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</si>
  <si>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</si>
  <si>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</si>
  <si>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</si>
  <si>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</si>
  <si>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</si>
  <si>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</si>
  <si>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</si>
  <si>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</si>
  <si>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</si>
  <si>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</si>
  <si>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</si>
  <si>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</si>
  <si>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</si>
  <si>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</si>
  <si>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</si>
  <si>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</si>
  <si>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</si>
  <si>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</si>
  <si>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</si>
  <si>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</si>
  <si>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</si>
  <si>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</si>
  <si>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</si>
  <si>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</si>
  <si>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</si>
  <si>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</si>
  <si>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</si>
  <si>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</si>
  <si>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</si>
  <si>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</si>
  <si>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</si>
  <si>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</si>
  <si>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</si>
  <si>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</si>
  <si>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88459</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</si>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</sst>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5321</v>
      </c>
      <c r="E5" s="213">
        <f>SUM('Pt 2 Premium and Claims'!E$5,'Pt 2 Premium and Claims'!E$6,-'Pt 2 Premium and Claims'!E$7,-'Pt 2 Premium and Claims'!E$13,'Pt 2 Premium and Claims'!E$14:'Pt 2 Premium and Claims'!E$17)</f>
        <v>5321</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426684.65398071456</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-5321</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-149518.73000000001</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-2385</v>
      </c>
      <c r="E12" s="213">
        <f>'Pt 2 Premium and Claims'!E$54</f>
        <v>-1461.8231300000002</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611326.93057699874</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2385</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-251841</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v>
      </c>
      <c r="E56" s="229">
        <v>7</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374</v>
      </c>
      <c r="AU56" s="230"/>
      <c r="AV56" s="230"/>
      <c r="AW56" s="288"/>
    </row>
    <row r="57" spans="2:49" x14ac:dyDescent="0.2">
      <c r="B57" s="245" t="s">
        <v>272</v>
      </c>
      <c r="C57" s="203" t="s">
        <v>25</v>
      </c>
      <c r="D57" s="231">
        <v>10</v>
      </c>
      <c r="E57" s="232">
        <v>10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405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v>
      </c>
      <c r="AU58" s="233"/>
      <c r="AV58" s="233"/>
      <c r="AW58" s="289"/>
    </row>
    <row r="59" spans="2:49" x14ac:dyDescent="0.2">
      <c r="B59" s="245" t="s">
        <v>274</v>
      </c>
      <c r="C59" s="203" t="s">
        <v>27</v>
      </c>
      <c r="D59" s="231">
        <v>136</v>
      </c>
      <c r="E59" s="232">
        <v>136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5227</v>
      </c>
      <c r="AU59" s="233"/>
      <c r="AV59" s="233"/>
      <c r="AW59" s="289"/>
    </row>
    <row r="60" spans="2:49" x14ac:dyDescent="0.2">
      <c r="B60" s="245" t="s">
        <v>275</v>
      </c>
      <c r="C60" s="203"/>
      <c r="D60" s="234">
        <f>D$59/12</f>
        <v>11.333333333333334</v>
      </c>
      <c r="E60" s="235">
        <f>E$59/12</f>
        <v>11.333333333333334</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435.58333333333331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4925</v>
      </c>
      <c r="E5" s="326">
        <v>4209</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414426.5223151198</v>
      </c>
      <c r="AU5" s="327"/>
      <c r="AV5" s="369"/>
      <c r="AW5" s="373"/>
    </row>
    <row r="6" spans="2:49" x14ac:dyDescent="0.2">
      <c r="B6" s="343" t="s">
        <v>278</v>
      </c>
      <c r="C6" s="331" t="s">
        <v>8</v>
      </c>
      <c r="D6" s="318">
        <v>1112</v>
      </c>
      <c r="E6" s="319">
        <v>1112</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96408.131665594774</v>
      </c>
      <c r="AU6" s="321"/>
      <c r="AV6" s="368"/>
      <c r="AW6" s="374"/>
    </row>
    <row r="7" spans="2:49" x14ac:dyDescent="0.2">
      <c r="B7" s="343" t="s">
        <v>279</v>
      </c>
      <c r="C7" s="331" t="s">
        <v>9</v>
      </c>
      <c r="D7" s="318">
        <v>716</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84150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372956.25359261571</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1788</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32337.686386022382</v>
      </c>
      <c r="AU26" s="321"/>
      <c r="AV26" s="368"/>
      <c r="AW26" s="374"/>
    </row>
    <row r="27" spans="2:49" s="5" customFormat="1" ht="25.5" x14ac:dyDescent="0.2">
      <c r="B27" s="345" t="s">
        <v>85</v>
      </c>
      <c r="C27" s="331"/>
      <c r="D27" s="365"/>
      <c r="E27" s="319">
        <v>242.17686999999998</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2469</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35127.298583926924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948458.42792263452</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1005766.9942523781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1928</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4577924.9177503707</v>
      </c>
      <c r="AU34" s="321"/>
      <c r="AV34" s="368"/>
      <c r="AW34" s="374"/>
    </row>
    <row r="35" spans="2:49" s="5" customFormat="1" x14ac:dyDescent="0.2">
      <c r="B35" s="345" t="s">
        <v>91</v>
      </c>
      <c r="C35" s="331"/>
      <c r="D35" s="365"/>
      <c r="E35" s="319">
        <v>1928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3632</v>
      </c>
      <c r="E36" s="319">
        <v>3632</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4279456.0622383393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-2385</v>
      </c>
      <c r="E54" s="323">
        <f>E24+E27+E31+E35-E36+E39+E42+E45+E46-E49+E51+E52+E53</f>
        <v>-1461.8231300000002</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611326.93057699874</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-512</v>
      </c>
      <c r="D5" s="403">
        <v>-1470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-512</v>
      </c>
      <c r="D6" s="398">
        <v>-1470</v>
      </c>
      <c r="E6" s="400">
        <f>SUM('Pt 1 Summary of Data'!E$12,'Pt 1 Summary of Data'!E$22)+SUM('Pt 1 Summary of Data'!G$12,'Pt 1 Summary of Data'!G$22)-SUM('Pt 1 Summary of Data'!H$12,'Pt 1 Summary of Data'!H$22)</f>
        <v>-1461.8231300000002</v>
      </c>
      <c r="F6" s="400">
        <f t="shared" ref="F6:F11" si="0">SUM(C6:E6)</f>
        <v>-3443.8231300000002</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-512</v>
      </c>
      <c r="D12" s="400">
        <f>SUM(D$6:D$7)+IF(AND(OR('Company Information'!$C$12="District of Columbia",'Company Information'!$C$12="Massachusetts",'Company Information'!$C$12="Vermont"),SUM($C$6:$F$11,$C$15:$F$16,$C$38:$D$38)&lt;&gt;0),SUM(I$6:I$7),0)</f>
        <v>-1470</v>
      </c>
      <c r="E12" s="400">
        <f>SUM(E$6:E$7)-SUM(E$8:E$11)+IF(AND(OR('Company Information'!$C$12="District of Columbia",'Company Information'!$C$12="Massachusetts",'Company Information'!$C$12="Vermont"),SUM($C$6:$F$11,$C$15:$F$16,$C$38:$D$38)&lt;&gt;0),SUM(J$6:J$7)-SUM(J$10:J$11),0)</f>
        <v>-1461.8231300000002</v>
      </c>
      <c r="F12" s="400">
        <f>IFERROR(SUM(C$12:E$12)+C$17*MAX(0,E$50-C$50)+D$17*MAX(0,E$50-D$50),0)</f>
        <v>-3443.8231300000002</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7390</v>
      </c>
      <c r="D15" s="403">
        <v>6561</v>
      </c>
      <c r="E15" s="395">
        <f>SUM('Pt 1 Summary of Data'!E$5:E$7)+SUM('Pt 1 Summary of Data'!G$5:G$7)-SUM('Pt 1 Summary of Data'!H$5:H$7)-SUM(E$9:E$11)+D$56</f>
        <v>5321</v>
      </c>
      <c r="F15" s="395">
        <f>SUM(C15:E15)</f>
        <v>19272</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7390</v>
      </c>
      <c r="D17" s="400">
        <f>D$15-D$16+IF(AND(OR('Company Information'!$C$12="District of Columbia",'Company Information'!$C$12="Massachusetts",'Company Information'!$C$12="Vermont"),SUM($C$6:$F$11,$C$15:$F$16,$C$38:$D$38)&lt;&gt;0),I$15-I$16,0)</f>
        <v>6561</v>
      </c>
      <c r="E17" s="400">
        <f>E$15-E$16+IF(AND(OR('Company Information'!$C$12="District of Columbia",'Company Information'!$C$12="Massachusetts",'Company Information'!$C$12="Vermont"),SUM($C$6:$F$11,$C$15:$F$16,$C$38:$D$38)&lt;&gt;0),J$15-J$16,0)</f>
        <v>5321</v>
      </c>
      <c r="F17" s="400">
        <f>F$15-F$16+IF(AND(OR('Company Information'!$C$12="District of Columbia",'Company Information'!$C$12="Massachusetts",'Company Information'!$C$12="Vermont"),SUM($C$6:$F$11,$C$15:$F$16,$C$38:$D$38)&lt;&gt;0),K$15-K$16,0)</f>
        <v>19272</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v>
      </c>
      <c r="D38" s="405">
        <v>13.166666666666666</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11.333333333333334</v>
      </c>
      <c r="F38" s="432">
        <f>SUM(C$38:E$38)+IF(AND(OR('Company Information'!$C$12="District of Columbia",'Company Information'!$C$12="Massachusetts",'Company Information'!$C$12="Vermont"),SUM($C$6:$F$11,$C$15:$F$16,$C$38:$D$38)&lt;&gt;0,SUM(C$38:D$38)&lt;&gt;SUM(H$38:I$38)),SUM(H$38:I$38),0)</f>
        <v>36.5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7</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