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Q46" i="18" l="1"/>
  <c r="Q45" i="18"/>
  <c r="Q36" i="18"/>
  <c r="Q19" i="18"/>
  <c r="Q18" i="18"/>
  <c r="K46" i="18"/>
  <c r="K45" i="18"/>
  <c r="K36" i="18"/>
  <c r="K19" i="18"/>
  <c r="K18" i="18"/>
  <c r="K17" i="18"/>
  <c r="K14" i="18"/>
  <c r="K13" i="18"/>
  <c r="K11" i="18"/>
  <c r="E4" i="16"/>
  <c r="Q35" i="4"/>
  <c r="Q34" i="4"/>
  <c r="Q32" i="4"/>
  <c r="Q31" i="4"/>
  <c r="Q30" i="4"/>
  <c r="Q22" i="4"/>
  <c r="P22" i="4"/>
  <c r="D4" i="16"/>
  <c r="K35" i="4"/>
  <c r="K34" i="4"/>
  <c r="K32" i="4"/>
  <c r="K31" i="4"/>
  <c r="K30" i="4"/>
  <c r="K28" i="4"/>
  <c r="K27" i="4"/>
  <c r="K26" i="4"/>
  <c r="K25" i="4"/>
  <c r="K22" i="4"/>
  <c r="J22" i="4"/>
  <c r="M45" i="10" l="1"/>
  <c r="N45" i="10" l="1"/>
  <c r="P45" i="10" l="1"/>
  <c r="I45" i="10"/>
  <c r="H45" i="10" l="1"/>
  <c r="O45" i="10"/>
  <c r="P47" i="10" s="1"/>
  <c r="P48" i="10" s="1"/>
  <c r="E11" i="16" s="1"/>
  <c r="K45" i="10"/>
  <c r="J45" i="10"/>
  <c r="K47" i="10" l="1"/>
  <c r="K48" i="10" s="1"/>
  <c r="D11" i="16" s="1"/>
</calcChain>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<sst xmlns="http://schemas.openxmlformats.org/spreadsheetml/2006/main" count="567" uniqueCount="504">
  <si>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</si>
  <si>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</si>
  <si>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</si>
  <si>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</si>
  <si>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</si>
  <si>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</si>
  <si>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</si>
  <si>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</si>
  <si>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</si>
  <si>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</si>
  <si>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</si>
  <si>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</si>
  <si>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</si>
  <si>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</si>
  <si>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</si>
  <si>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</si>
  <si>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</si>
  <si>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</si>
  <si>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</si>
  <si>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</si>
  <si>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</si>
  <si>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</si>
  <si>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</si>
  <si>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</si>
  <si>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</si>
  <si>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</si>
  <si>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</si>
  <si>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</si>
  <si>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</si>
  <si>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</si>
  <si>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</si>
  <si>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</si>
  <si>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</si>
  <si>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</si>
  <si>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</si>
  <si>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</si>
  <si>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</si>
  <si>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</si>
  <si>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</si>
  <si>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</si>
  <si>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</si>
  <si>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</si>
  <si>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</si>
  <si>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</si>
  <si>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</si>
  <si>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</si>
  <si>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</si>
  <si>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</si>
  <si>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</si>
  <si>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</si>
  <si>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</si>
  <si>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</si>
  <si>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</si>
  <si>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</si>
  <si>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</si>
  <si>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</si>
  <si>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</si>
  <si>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</si>
  <si>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</si>
  <si>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</si>
  <si>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</si>
  <si>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</si>
  <si>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</si>
  <si>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</si>
  <si>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</si>
  <si>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</si>
  <si>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</si>
  <si>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</si>
  <si>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</si>
  <si>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</si>
  <si>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</si>
  <si>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</si>
  <si>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</si>
  <si>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</si>
  <si>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</si>
  <si>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</si>
  <si>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</si>
  <si>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</si>
  <si>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</si>
  <si>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</si>
  <si>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</si>
  <si>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</si>
  <si>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</si>
  <si>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</si>
  <si>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</si>
  <si>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</si>
  <si>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</si>
  <si>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</si>
  <si>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</si>
  <si>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</si>
  <si>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</si>
  <si>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</si>
  <si>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</si>
  <si>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</si>
  <si>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</si>
  <si>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</si>
  <si>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</si>
  <si>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</si>
  <si>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</si>
  <si>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</si>
  <si>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</si>
  <si>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</si>
  <si>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</si>
  <si>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</si>
  <si>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</si>
  <si>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</si>
  <si>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</si>
  <si>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</si>
  <si>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</si>
  <si>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</si>
  <si>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</si>
  <si>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</si>
  <si>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</si>
  <si>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</si>
  <si>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</si>
  <si>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</si>
  <si>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</si>
  <si>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</si>
  <si>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</si>
  <si>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</si>
  <si>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</si>
  <si>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</si>
  <si>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</si>
  <si>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</si>
  <si>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</si>
  <si>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</si>
  <si>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</si>
  <si>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</si>
  <si>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</si>
  <si>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</si>
  <si>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</si>
  <si>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</si>
  <si>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</si>
  <si>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</si>
  <si>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</si>
  <si>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</si>
  <si>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</si>
  <si>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</si>
  <si>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</si>
  <si>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</si>
  <si>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</si>
  <si>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</si>
  <si>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</si>
  <si>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</si>
  <si>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</si>
  <si>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</si>
  <si>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</si>
  <si>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</si>
  <si>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</si>
  <si>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</si>
  <si>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</si>
  <si>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</si>
  <si>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</si>
  <si>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</si>
  <si>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</si>
  <si>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</si>
  <si>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</si>
  <si>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</si>
  <si>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</si>
  <si>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</si>
  <si>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</si>
  <si>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</si>
  <si>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</si>
  <si>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</si>
  <si>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</si>
  <si>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</si>
  <si>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</si>
  <si>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</si>
  <si>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</si>
  <si>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</si>
  <si>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</si>
  <si>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</si>
  <si>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</si>
  <si>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</si>
  <si>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</si>
  <si>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</si>
  <si>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</si>
  <si>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</si>
  <si>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</si>
  <si>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</si>
  <si>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</si>
  <si>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</si>
  <si>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</si>
  <si>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</si>
  <si>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</si>
  <si>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</si>
  <si>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</si>
  <si>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</si>
  <si>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</si>
  <si>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</si>
  <si>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</si>
  <si>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</si>
  <si>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</si>
  <si>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</si>
  <si>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</si>
  <si>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</si>
  <si>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</si>
  <si>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</si>
  <si>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</si>
  <si>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</si>
  <si>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</si>
  <si>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</si>
  <si>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</si>
  <si>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</si>
  <si>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</si>
  <si>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</si>
  <si>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</si>
  <si>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</si>
  <si>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</si>
  <si>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</si>
  <si>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</si>
  <si>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</si>
  <si>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</si>
  <si>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</si>
  <si>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</si>
  <si>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</si>
  <si>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</si>
  <si>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</si>
  <si>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</si>
  <si>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</si>
  <si>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</si>
  <si>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</si>
  <si>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</si>
  <si>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</si>
  <si>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</si>
  <si>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</si>
  <si>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</si>
  <si>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</si>
  <si>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</si>
  <si>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</si>
  <si>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</si>
  <si>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</si>
  <si>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</si>
  <si>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</si>
  <si>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</si>
  <si>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</si>
  <si>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</si>
  <si>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</si>
  <si>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</si>
  <si>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</si>
  <si>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</si>
  <si>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</si>
  <si>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</si>
  <si>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</si>
  <si>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</si>
  <si>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</si>
  <si>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</si>
  <si>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</si>
  <si>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</si>
  <si>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</si>
  <si>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</si>
  <si>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</si>
  <si>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</si>
  <si>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</si>
  <si>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</si>
  <si>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</si>
  <si>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</si>
  <si>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</si>
  <si>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</si>
  <si>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</si>
  <si>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</si>
  <si>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</si>
  <si>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</si>
  <si>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</si>
  <si>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</si>
  <si>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</si>
  <si>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</si>
  <si>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</si>
  <si>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</si>
  <si>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</si>
  <si>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</si>
  <si>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</si>
  <si>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</si>
  <si>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</si>
  <si>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</si>
  <si>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</si>
  <si>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</si>
  <si>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</si>
  <si>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</si>
  <si>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</si>
  <si>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</si>
  <si>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</si>
  <si>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</si>
  <si>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</si>
  <si>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</si>
  <si>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</si>
  <si>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</si>
  <si>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</si>
  <si>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</si>
  <si>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</si>
  <si>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</si>
  <si>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</si>
  <si>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</si>
  <si>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</si>
  <si>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</si>
  <si>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</si>
  <si>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</si>
  <si>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</si>
  <si>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</si>
  <si>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</si>
  <si>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</si>
  <si>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</si>
  <si>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</si>
  <si>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</si>
  <si>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</si>
  <si>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</si>
  <si>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</si>
  <si>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</si>
  <si>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</si>
  <si>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</si>
  <si>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</si>
  <si>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</si>
  <si>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</si>
  <si>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</si>
  <si>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</si>
  <si>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</si>
  <si>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</si>
  <si>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</si>
  <si>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</si>
  <si>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</si>
  <si>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</si>
  <si>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</si>
  <si>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</si>
  <si>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</si>
  <si>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</si>
  <si>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</si>
  <si>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</si>
  <si>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</si>
  <si>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</si>
  <si>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</si>
  <si>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</si>
  <si>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</si>
  <si>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</si>
  <si>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</si>
  <si>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</si>
  <si>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</si>
  <si>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</si>
  <si>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</si>
  <si>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</si>
  <si>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</si>
  <si>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</si>
  <si>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</si>
  <si>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</si>
  <si>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</si>
  <si>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</si>
  <si>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</si>
  <si>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</si>
  <si>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</si>
  <si>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</si>
  <si>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</si>
  <si>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</si>
  <si>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</si>
  <si>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</si>
  <si>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</si>
  <si>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</si>
  <si>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</si>
  <si>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</si>
  <si>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</si>
  <si>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</si>
  <si>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</si>
  <si>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</si>
  <si>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</si>
  <si>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</si>
  <si>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</si>
  <si>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</si>
  <si>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</si>
  <si>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</si>
  <si>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</si>
  <si>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</si>
  <si>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</si>
  <si>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</si>
  <si>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</si>
  <si>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</si>
  <si>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</si>
  <si>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</si>
  <si>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</si>
  <si>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</si>
  <si>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</si>
  <si>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</si>
  <si>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</si>
  <si>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</si>
  <si>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</si>
  <si>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</si>
  <si>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</si>
  <si>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</si>
  <si>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</si>
  <si>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</si>
  <si>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</si>
  <si>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</si>
  <si>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</si>
  <si>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</si>
  <si>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</si>
  <si>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</si>
  <si>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</si>
  <si>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</si>
  <si>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</si>
  <si>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</si>
  <si>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</si>
  <si>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</si>
  <si>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</si>
  <si>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</si>
  <si>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</si>
  <si>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</si>
  <si>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</si>
  <si>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</si>
  <si>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</si>
  <si>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</si>
  <si>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</si>
  <si>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</si>
  <si>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</si>
  <si>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</si>
  <si>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</si>
  <si>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</si>
  <si>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</si>
  <si>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</si>
  <si>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</si>
  <si>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</si>
  <si>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</si>
  <si>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</si>
  <si>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</si>
  <si>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</si>
  <si>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</si>
  <si>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</si>
  <si>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</si>
  <si>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</si>
  <si>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</si>
  <si>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</si>
  <si>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</si>
  <si>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</si>
  <si>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</si>
  <si>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</si>
  <si>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</si>
  <si>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</si>
  <si>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</si>
  <si>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</si>
  <si>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</si>
  <si>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</si>
  <si>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</si>
  <si>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</si>
  <si>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</si>
  <si>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</si>
  <si>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</si>
  <si>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</si>
  <si>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</si>
  <si>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</si>
  <si>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</si>
  <si>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</si>
  <si>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</si>
  <si>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</si>
  <si>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</si>
  <si>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</si>
  <si>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</si>
  <si>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</si>
  <si>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</si>
  <si>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</si>
  <si>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</si>
  <si>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</si>
  <si>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</si>
  <si>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</si>
  <si>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</si>
  <si>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</si>
  <si>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</si>
  <si>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</si>
  <si>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</si>
  <si>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</si>
  <si>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</si>
  <si>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</si>
  <si>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</si>
  <si>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</si>
  <si>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</si>
  <si>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</si>
  <si>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</si>
  <si>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</si>
  <si>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</si>
  <si>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</si>
  <si>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</si>
  <si>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</si>
  <si>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</si>
  <si>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</si>
  <si>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</si>
  <si>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</si>
  <si>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</si>
  <si>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</si>
  <si>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</si>
  <si>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</si>
  <si>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</si>
  <si>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</si>
  <si>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</si>
  <si>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</si>
  <si>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</si>
  <si>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</si>
  <si>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</si>
  <si>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</si>
  <si>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</si>
  <si>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</si>
  <si>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</si>
  <si>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</si>
  <si>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</si>
  <si>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</si>
  <si>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</si>
  <si>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</si>
  <si>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59140</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</si>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</sst>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44" fontId="0" fillId="0" borderId="27"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162</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133888.66683725576</v>
      </c>
      <c r="K5" s="213">
        <v>116358.4205550995</v>
      </c>
      <c r="L5" s="213"/>
      <c r="M5" s="213"/>
      <c r="N5" s="213"/>
      <c r="O5" s="212"/>
      <c r="P5" s="212">
        <v>14190855.926534709</v>
      </c>
      <c r="Q5" s="213">
        <v>14190855.926534709</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v>884403.86972500186</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-423.05400692859439</v>
      </c>
      <c r="K8" s="268"/>
      <c r="L8" s="269"/>
      <c r="M8" s="269"/>
      <c r="N8" s="269"/>
      <c r="O8" s="272"/>
      <c r="P8" s="216">
        <v>-56736.522298958313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-11402.595457050662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-56235.920435899447</v>
      </c>
      <c r="K12" s="213">
        <v>62008.7127147715</v>
      </c>
      <c r="L12" s="213"/>
      <c r="M12" s="213"/>
      <c r="N12" s="213"/>
      <c r="O12" s="212"/>
      <c r="P12" s="212">
        <v>10897296.660080757</v>
      </c>
      <c r="Q12" s="213">
        <v>10415914.831537703</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492125.43982835684</v>
      </c>
      <c r="AU12" s="214"/>
      <c r="AV12" s="291"/>
      <c r="AW12" s="296"/>
    </row>
    <row r="13" spans="1:49" ht="25.5" x14ac:dyDescent="0.2">
      <c r="B13" s="239" t="s">
        <v>230</v>
      </c>
      <c r="C13" s="203" t="s">
        <v>37</v>
      </c>
      <c r="D13" s="216"/>
      <c r="E13" s="217"/>
      <c r="F13" s="217"/>
      <c r="G13" s="268"/>
      <c r="H13" s="269"/>
      <c r="I13" s="216"/>
      <c r="J13" s="216">
        <v>2399.9500000000007</v>
      </c>
      <c r="K13" s="217">
        <v>3406.510000000012</v>
      </c>
      <c r="L13" s="217"/>
      <c r="M13" s="268"/>
      <c r="N13" s="269"/>
      <c r="O13" s="216"/>
      <c r="P13" s="216">
        <v>1874778.5999999999</v>
      </c>
      <c r="Q13" s="217">
        <v>1855954.4400000083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23761.97</v>
      </c>
      <c r="K14" s="217">
        <v>1769.5400000000066</v>
      </c>
      <c r="L14" s="217"/>
      <c r="M14" s="267"/>
      <c r="N14" s="270"/>
      <c r="O14" s="216"/>
      <c r="P14" s="216">
        <v>225333.44</v>
      </c>
      <c r="Q14" s="217">
        <v>166065.92000000083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-14295.068906676373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352898.7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659462.47536844434</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407414.49626890692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f>'Pt 2 Premium and Claims'!J$55</f>
        <v>0</v>
      </c>
      <c r="K22" s="222">
        <f>'Pt 2 Premium and Claims'!K$55</f>
        <v>0</v>
      </c>
      <c r="L22" s="222"/>
      <c r="M22" s="222"/>
      <c r="N22" s="222"/>
      <c r="O22" s="221"/>
      <c r="P22" s="221">
        <f>'Pt 2 Premium and Claims'!P$55</f>
        <v>0</v>
      </c>
      <c r="Q22" s="222">
        <f>'Pt 2 Premium and Claims'!Q$55</f>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54510.17630661466</v>
      </c>
      <c r="K25" s="217">
        <f t="shared" ref="K25:K28" si="0">J25</f>
        <v>54510.17630661466</v>
      </c>
      <c r="L25" s="217"/>
      <c r="M25" s="217"/>
      <c r="N25" s="217"/>
      <c r="O25" s="216"/>
      <c r="P25" s="216">
        <v>242318.93997430068</v>
      </c>
      <c r="Q25" s="217">
        <v>242318.93997430068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-24675.660322626754</v>
      </c>
      <c r="AU25" s="220"/>
      <c r="AV25" s="220"/>
      <c r="AW25" s="297"/>
    </row>
    <row r="26" spans="1:49" s="5" customFormat="1" x14ac:dyDescent="0.2">
      <c r="A26" s="35"/>
      <c r="B26" s="242" t="s">
        <v>242</v>
      </c>
      <c r="C26" s="203"/>
      <c r="D26" s="216"/>
      <c r="E26" s="217"/>
      <c r="F26" s="217"/>
      <c r="G26" s="217"/>
      <c r="H26" s="217"/>
      <c r="I26" s="216"/>
      <c r="J26" s="216">
        <v>34.246669231220586</v>
      </c>
      <c r="K26" s="217">
        <f t="shared" si="0"/>
        <v>34.246669231220586</v>
      </c>
      <c r="L26" s="217"/>
      <c r="M26" s="217"/>
      <c r="N26" s="217"/>
      <c r="O26" s="216"/>
      <c r="P26" s="216">
        <v>3629.8034815349242</v>
      </c>
      <c r="Q26" s="217">
        <v>3629.8034815349242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2442.3928967831666</v>
      </c>
      <c r="K27" s="217">
        <f t="shared" si="0"/>
        <v>2442.3928967831666</v>
      </c>
      <c r="L27" s="217"/>
      <c r="M27" s="217"/>
      <c r="N27" s="217"/>
      <c r="O27" s="216"/>
      <c r="P27" s="216">
        <v>258869.15250542553</v>
      </c>
      <c r="Q27" s="217">
        <v>258869.15250542553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11848.808484706495</v>
      </c>
      <c r="AU27" s="220"/>
      <c r="AV27" s="293"/>
      <c r="AW27" s="297"/>
    </row>
    <row r="28" spans="1:49" s="5" customFormat="1" x14ac:dyDescent="0.2">
      <c r="A28" s="35"/>
      <c r="B28" s="242" t="s">
        <v>244</v>
      </c>
      <c r="C28" s="203"/>
      <c r="D28" s="216"/>
      <c r="E28" s="217"/>
      <c r="F28" s="217"/>
      <c r="G28" s="217"/>
      <c r="H28" s="217"/>
      <c r="I28" s="216"/>
      <c r="J28" s="216"/>
      <c r="K28" s="217">
        <f t="shared" si="0"/>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536.16454829446889</v>
      </c>
      <c r="K30" s="217">
        <f t="shared" ref="K30:K32" si="1">J30</f>
        <v>536.16454829446889</v>
      </c>
      <c r="L30" s="217"/>
      <c r="M30" s="217"/>
      <c r="N30" s="217"/>
      <c r="O30" s="216"/>
      <c r="P30" s="216">
        <v>56828.064969911182</v>
      </c>
      <c r="Q30" s="217">
        <f t="shared" ref="Q30:Q32" si="2">P30</f>
        <v>56828.064969911182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2789.088897311698</v>
      </c>
      <c r="AU30" s="220"/>
      <c r="AV30" s="220"/>
      <c r="AW30" s="297"/>
    </row>
    <row r="31" spans="1:49" x14ac:dyDescent="0.2">
      <c r="B31" s="242" t="s">
        <v>247</v>
      </c>
      <c r="C31" s="203"/>
      <c r="D31" s="216"/>
      <c r="E31" s="217"/>
      <c r="F31" s="217"/>
      <c r="G31" s="217"/>
      <c r="H31" s="217"/>
      <c r="I31" s="216"/>
      <c r="J31" s="216">
        <v>1622.5453640938129</v>
      </c>
      <c r="K31" s="217">
        <f t="shared" si="1"/>
        <v>1622.5453640938129</v>
      </c>
      <c r="L31" s="217"/>
      <c r="M31" s="217"/>
      <c r="N31" s="217"/>
      <c r="O31" s="216"/>
      <c r="P31" s="216">
        <v>171973.53622252287</v>
      </c>
      <c r="Q31" s="217">
        <f t="shared" si="2"/>
        <v>171973.53622252287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8841.1843941151237</v>
      </c>
      <c r="AU31" s="220"/>
      <c r="AV31" s="220"/>
      <c r="AW31" s="297"/>
    </row>
    <row r="32" spans="1:49" ht="13.9" customHeight="1" x14ac:dyDescent="0.2">
      <c r="B32" s="242" t="s">
        <v>248</v>
      </c>
      <c r="C32" s="203" t="s">
        <v>82</v>
      </c>
      <c r="D32" s="216"/>
      <c r="E32" s="217"/>
      <c r="F32" s="217"/>
      <c r="G32" s="217"/>
      <c r="H32" s="217"/>
      <c r="I32" s="216"/>
      <c r="J32" s="216"/>
      <c r="K32" s="217">
        <f t="shared" si="1"/>
        <v>0</v>
      </c>
      <c r="L32" s="217"/>
      <c r="M32" s="217"/>
      <c r="N32" s="217"/>
      <c r="O32" s="216"/>
      <c r="P32" s="216"/>
      <c r="Q32" s="217">
        <f t="shared" si="2"/>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1005.8407472582767</v>
      </c>
      <c r="K34" s="217">
        <f t="shared" ref="K34:K35" si="3">J34</f>
        <v>1005.8407472582767</v>
      </c>
      <c r="L34" s="217"/>
      <c r="M34" s="217"/>
      <c r="N34" s="217"/>
      <c r="O34" s="216"/>
      <c r="P34" s="216">
        <v>106609.03171685339</v>
      </c>
      <c r="Q34" s="217">
        <f t="shared" ref="Q34:Q35" si="4">P34</f>
        <v>106609.03171685339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483"/>
      <c r="AU34" s="220"/>
      <c r="AV34" s="220"/>
      <c r="AW34" s="297"/>
    </row>
    <row r="35" spans="1:49" x14ac:dyDescent="0.2">
      <c r="B35" s="242" t="s">
        <v>251</v>
      </c>
      <c r="C35" s="203"/>
      <c r="D35" s="216"/>
      <c r="E35" s="217"/>
      <c r="F35" s="217"/>
      <c r="G35" s="217"/>
      <c r="H35" s="217"/>
      <c r="I35" s="216"/>
      <c r="J35" s="216">
        <v>49.665470443274522</v>
      </c>
      <c r="K35" s="217">
        <f t="shared" si="3"/>
        <v>49.665470443274522</v>
      </c>
      <c r="L35" s="217"/>
      <c r="M35" s="217"/>
      <c r="N35" s="217"/>
      <c r="O35" s="216"/>
      <c r="P35" s="216">
        <v>5264.0417761480066</v>
      </c>
      <c r="Q35" s="217">
        <f t="shared" si="4"/>
        <v>5264.0417761480066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256.6240067104045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164.85969800654567</v>
      </c>
      <c r="K37" s="225">
        <v>164.85969800654567</v>
      </c>
      <c r="L37" s="225"/>
      <c r="M37" s="225"/>
      <c r="N37" s="225"/>
      <c r="O37" s="224"/>
      <c r="P37" s="224">
        <v>29378.530775810777</v>
      </c>
      <c r="Q37" s="225">
        <v>29378.530775810777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55.78319732222554</v>
      </c>
      <c r="K38" s="217">
        <v>55.78319732222554</v>
      </c>
      <c r="L38" s="217"/>
      <c r="M38" s="217"/>
      <c r="N38" s="217"/>
      <c r="O38" s="216"/>
      <c r="P38" s="216">
        <v>9859.4186137756642</v>
      </c>
      <c r="Q38" s="217">
        <v>9859.4186137756642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13.455</v>
      </c>
      <c r="K39" s="217">
        <v>13.455</v>
      </c>
      <c r="L39" s="217"/>
      <c r="M39" s="217"/>
      <c r="N39" s="217"/>
      <c r="O39" s="216"/>
      <c r="P39" s="216">
        <v>6464.0925000000007</v>
      </c>
      <c r="Q39" s="217">
        <v>6464.0925000000007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37.916666666666671</v>
      </c>
      <c r="K40" s="217">
        <v>37.916666666666671</v>
      </c>
      <c r="L40" s="217"/>
      <c r="M40" s="217"/>
      <c r="N40" s="217"/>
      <c r="O40" s="216"/>
      <c r="P40" s="216">
        <v>18216.041666666668</v>
      </c>
      <c r="Q40" s="217">
        <v>18216.041666666668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13.455000000000007</v>
      </c>
      <c r="K41" s="217">
        <v>13.455000000000007</v>
      </c>
      <c r="L41" s="217"/>
      <c r="M41" s="217"/>
      <c r="N41" s="217"/>
      <c r="O41" s="216"/>
      <c r="P41" s="216">
        <v>6464.0925000000043</v>
      </c>
      <c r="Q41" s="217">
        <v>6464.0925000000043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197.08541549470527</v>
      </c>
      <c r="K44" s="225">
        <v>197.08541549470527</v>
      </c>
      <c r="L44" s="225"/>
      <c r="M44" s="225"/>
      <c r="N44" s="225"/>
      <c r="O44" s="224"/>
      <c r="P44" s="224">
        <v>245782.72565183364</v>
      </c>
      <c r="Q44" s="225">
        <v>245782.72565183364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121.30931879153073</v>
      </c>
      <c r="K45" s="217">
        <v>121.30931879153073</v>
      </c>
      <c r="L45" s="217"/>
      <c r="M45" s="217"/>
      <c r="N45" s="217"/>
      <c r="O45" s="216"/>
      <c r="P45" s="216">
        <v>151283.31512866626</v>
      </c>
      <c r="Q45" s="217">
        <v>151283.31512866626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7826.6669094377694</v>
      </c>
      <c r="AU45" s="220"/>
      <c r="AV45" s="220"/>
      <c r="AW45" s="297"/>
    </row>
    <row r="46" spans="1:49" x14ac:dyDescent="0.2">
      <c r="B46" s="245" t="s">
        <v>262</v>
      </c>
      <c r="C46" s="203" t="s">
        <v>20</v>
      </c>
      <c r="D46" s="216"/>
      <c r="E46" s="217"/>
      <c r="F46" s="217"/>
      <c r="G46" s="217"/>
      <c r="H46" s="217"/>
      <c r="I46" s="216"/>
      <c r="J46" s="216">
        <v>4205.3567043594348</v>
      </c>
      <c r="K46" s="217">
        <v>4205.3567043594348</v>
      </c>
      <c r="L46" s="217"/>
      <c r="M46" s="217"/>
      <c r="N46" s="217"/>
      <c r="O46" s="216"/>
      <c r="P46" s="216">
        <v>269213.72734879574</v>
      </c>
      <c r="Q46" s="217">
        <v>269213.72734879574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17427.854969224245</v>
      </c>
      <c r="AU46" s="220"/>
      <c r="AV46" s="220"/>
      <c r="AW46" s="297"/>
    </row>
    <row r="47" spans="1:49" x14ac:dyDescent="0.2">
      <c r="B47" s="245" t="s">
        <v>263</v>
      </c>
      <c r="C47" s="203" t="s">
        <v>21</v>
      </c>
      <c r="D47" s="216"/>
      <c r="E47" s="217"/>
      <c r="F47" s="217"/>
      <c r="G47" s="217"/>
      <c r="H47" s="217"/>
      <c r="I47" s="216"/>
      <c r="J47" s="216">
        <v>14011.15324211048</v>
      </c>
      <c r="K47" s="217">
        <v>14011.15324211048</v>
      </c>
      <c r="L47" s="217"/>
      <c r="M47" s="217"/>
      <c r="N47" s="217"/>
      <c r="O47" s="216"/>
      <c r="P47" s="216">
        <v>731440.9907077899</v>
      </c>
      <c r="Q47" s="217">
        <v>731440.9907077899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59263.739639063228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v>0</v>
      </c>
      <c r="L50" s="217"/>
      <c r="M50" s="217"/>
      <c r="N50" s="217"/>
      <c r="O50" s="216"/>
      <c r="P50" s="216">
        <v>3.6291417426540029</v>
      </c>
      <c r="Q50" s="217">
        <v>3.6291417426540029</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13742.564908799353</v>
      </c>
      <c r="K51" s="217">
        <v>13742.564908799353</v>
      </c>
      <c r="L51" s="217"/>
      <c r="M51" s="217"/>
      <c r="N51" s="217"/>
      <c r="O51" s="216"/>
      <c r="P51" s="216">
        <v>827648.52924519032</v>
      </c>
      <c r="Q51" s="217">
        <v>827648.52924519032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51803.43668405513</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5</v>
      </c>
      <c r="K56" s="229">
        <v>5</v>
      </c>
      <c r="L56" s="229"/>
      <c r="M56" s="229"/>
      <c r="N56" s="229"/>
      <c r="O56" s="228"/>
      <c r="P56" s="228">
        <v>1284</v>
      </c>
      <c r="Q56" s="229">
        <v>1284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1257</v>
      </c>
      <c r="AU56" s="230"/>
      <c r="AV56" s="230"/>
      <c r="AW56" s="288"/>
    </row>
    <row r="57" spans="2:49" x14ac:dyDescent="0.2">
      <c r="B57" s="245" t="s">
        <v>272</v>
      </c>
      <c r="C57" s="203" t="s">
        <v>25</v>
      </c>
      <c r="D57" s="231"/>
      <c r="E57" s="232"/>
      <c r="F57" s="232"/>
      <c r="G57" s="232"/>
      <c r="H57" s="232"/>
      <c r="I57" s="231"/>
      <c r="J57" s="231">
        <v>13</v>
      </c>
      <c r="K57" s="232">
        <v>13</v>
      </c>
      <c r="L57" s="232"/>
      <c r="M57" s="232"/>
      <c r="N57" s="232"/>
      <c r="O57" s="231"/>
      <c r="P57" s="231">
        <v>2563</v>
      </c>
      <c r="Q57" s="232">
        <v>2563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2303</v>
      </c>
      <c r="AU57" s="233"/>
      <c r="AV57" s="233"/>
      <c r="AW57" s="289"/>
    </row>
    <row r="58" spans="2:49" x14ac:dyDescent="0.2">
      <c r="B58" s="245" t="s">
        <v>273</v>
      </c>
      <c r="C58" s="203" t="s">
        <v>26</v>
      </c>
      <c r="D58" s="309"/>
      <c r="E58" s="310"/>
      <c r="F58" s="310"/>
      <c r="G58" s="310"/>
      <c r="H58" s="310"/>
      <c r="I58" s="309"/>
      <c r="J58" s="231">
        <v>3</v>
      </c>
      <c r="K58" s="232">
        <v>3</v>
      </c>
      <c r="L58" s="232"/>
      <c r="M58" s="232"/>
      <c r="N58" s="232"/>
      <c r="O58" s="231"/>
      <c r="P58" s="231">
        <v>34</v>
      </c>
      <c r="Q58" s="232">
        <v>34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53</v>
      </c>
      <c r="AU58" s="233"/>
      <c r="AV58" s="233"/>
      <c r="AW58" s="289"/>
    </row>
    <row r="59" spans="2:49" x14ac:dyDescent="0.2">
      <c r="B59" s="245" t="s">
        <v>274</v>
      </c>
      <c r="C59" s="203" t="s">
        <v>27</v>
      </c>
      <c r="D59" s="231"/>
      <c r="E59" s="232"/>
      <c r="F59" s="232"/>
      <c r="G59" s="232"/>
      <c r="H59" s="232"/>
      <c r="I59" s="231"/>
      <c r="J59" s="231">
        <v>344</v>
      </c>
      <c r="K59" s="232">
        <v>344</v>
      </c>
      <c r="L59" s="232"/>
      <c r="M59" s="232"/>
      <c r="N59" s="232"/>
      <c r="O59" s="231"/>
      <c r="P59" s="231">
        <v>38255</v>
      </c>
      <c r="Q59" s="232">
        <v>38255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33648</v>
      </c>
      <c r="AU59" s="233"/>
      <c r="AV59" s="233"/>
      <c r="AW59" s="289"/>
    </row>
    <row r="60" spans="2:49" x14ac:dyDescent="0.2">
      <c r="B60" s="245" t="s">
        <v>275</v>
      </c>
      <c r="C60" s="203"/>
      <c r="D60" s="234"/>
      <c r="E60" s="235"/>
      <c r="F60" s="235"/>
      <c r="G60" s="235"/>
      <c r="H60" s="235"/>
      <c r="I60" s="234"/>
      <c r="J60" s="234">
        <v>28.666666666666668</v>
      </c>
      <c r="K60" s="235">
        <v>28.666666666666668</v>
      </c>
      <c r="L60" s="235"/>
      <c r="M60" s="235"/>
      <c r="N60" s="235"/>
      <c r="O60" s="234"/>
      <c r="P60" s="234">
        <v>3187.9166666666665</v>
      </c>
      <c r="Q60" s="235">
        <v>3187.9166666666665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2804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121353.23466953004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36695.429312240187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 AU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5">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038" yWindow="54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S58:AU58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U34:AV35 AT35"/>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133888.66683725576</v>
      </c>
      <c r="K5" s="326">
        <v>161514.6805550995</v>
      </c>
      <c r="L5" s="326"/>
      <c r="M5" s="326"/>
      <c r="N5" s="326"/>
      <c r="O5" s="325"/>
      <c r="P5" s="325">
        <v>14190855.926534709</v>
      </c>
      <c r="Q5" s="326">
        <v>14190855.926534709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884403.86972500186</v>
      </c>
      <c r="AU5" s="327"/>
      <c r="AV5" s="369"/>
      <c r="AW5" s="373"/>
    </row>
    <row r="6" spans="2:49" x14ac:dyDescent="0.2">
      <c r="B6" s="343" t="s">
        <v>278</v>
      </c>
      <c r="C6" s="331" t="s">
        <v>8</v>
      </c>
      <c r="D6" s="318"/>
      <c r="E6" s="319"/>
      <c r="F6" s="319"/>
      <c r="G6" s="320"/>
      <c r="H6" s="320"/>
      <c r="I6" s="318"/>
      <c r="J6" s="318"/>
      <c r="K6" s="319">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352898.7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 t="shared" ref="K11" si="0">J11</f>
        <v>0</v>
      </c>
      <c r="L11" s="319"/>
      <c r="M11" s="319"/>
      <c r="N11" s="319"/>
      <c r="O11" s="318"/>
      <c r="P11" s="318">
        <v>407414.49626890692</v>
      </c>
      <c r="Q11" s="319">
        <v>407414.49626890692</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659462.47536844434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 t="shared" ref="K13:K14" si="1">J13</f>
        <v>0</v>
      </c>
      <c r="L13" s="319"/>
      <c r="M13" s="319"/>
      <c r="N13" s="319"/>
      <c r="O13" s="318"/>
      <c r="P13" s="318"/>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 t="shared" si="1"/>
        <v>0</v>
      </c>
      <c r="L14" s="319"/>
      <c r="M14" s="319"/>
      <c r="N14" s="319"/>
      <c r="O14" s="318"/>
      <c r="P14" s="318"/>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-45156.26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f t="shared" ref="K17:K19" si="2">J17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f t="shared" si="2"/>
        <v>0</v>
      </c>
      <c r="L18" s="319"/>
      <c r="M18" s="319"/>
      <c r="N18" s="319"/>
      <c r="O18" s="318"/>
      <c r="P18" s="318"/>
      <c r="Q18" s="319">
        <f t="shared" ref="Q18:Q19" si="3">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f t="shared" si="2"/>
        <v>0</v>
      </c>
      <c r="L19" s="319"/>
      <c r="M19" s="319"/>
      <c r="N19" s="319"/>
      <c r="O19" s="318"/>
      <c r="P19" s="318"/>
      <c r="Q19" s="319">
        <f t="shared" si="3"/>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112314.92</v>
      </c>
      <c r="K23" s="362"/>
      <c r="L23" s="362"/>
      <c r="M23" s="362"/>
      <c r="N23" s="362"/>
      <c r="O23" s="364"/>
      <c r="P23" s="318">
        <v>11174012.105070341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576273.15638525377</v>
      </c>
      <c r="AU23" s="321"/>
      <c r="AV23" s="368"/>
      <c r="AW23" s="374"/>
    </row>
    <row r="24" spans="2:49" ht="28.5" customHeight="1" x14ac:dyDescent="0.2">
      <c r="B24" s="345" t="s">
        <v>114</v>
      </c>
      <c r="C24" s="331"/>
      <c r="D24" s="365"/>
      <c r="E24" s="319"/>
      <c r="F24" s="319"/>
      <c r="G24" s="319"/>
      <c r="H24" s="319"/>
      <c r="I24" s="318"/>
      <c r="J24" s="365"/>
      <c r="K24" s="319">
        <v>61826.074946266985</v>
      </c>
      <c r="L24" s="319"/>
      <c r="M24" s="319"/>
      <c r="N24" s="319"/>
      <c r="O24" s="318"/>
      <c r="P24" s="365"/>
      <c r="Q24" s="319">
        <v>10309374.832753012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3620.5640426137525</v>
      </c>
      <c r="K26" s="362"/>
      <c r="L26" s="362"/>
      <c r="M26" s="362"/>
      <c r="N26" s="362"/>
      <c r="O26" s="364"/>
      <c r="P26" s="318">
        <v>1229975.670002565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45170.260714140757</v>
      </c>
      <c r="AU26" s="321"/>
      <c r="AV26" s="368"/>
      <c r="AW26" s="374"/>
    </row>
    <row r="27" spans="2:49" s="5" customFormat="1" ht="25.5" x14ac:dyDescent="0.2">
      <c r="B27" s="345" t="s">
        <v>85</v>
      </c>
      <c r="C27" s="331"/>
      <c r="D27" s="365"/>
      <c r="E27" s="319"/>
      <c r="F27" s="319"/>
      <c r="G27" s="319"/>
      <c r="H27" s="319"/>
      <c r="I27" s="318"/>
      <c r="J27" s="365"/>
      <c r="K27" s="319">
        <v>419.76756049915184</v>
      </c>
      <c r="L27" s="319"/>
      <c r="M27" s="319"/>
      <c r="N27" s="319"/>
      <c r="O27" s="318"/>
      <c r="P27" s="365"/>
      <c r="Q27" s="319">
        <v>235734.42073229374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165059.16991222079</v>
      </c>
      <c r="K28" s="363"/>
      <c r="L28" s="363"/>
      <c r="M28" s="363"/>
      <c r="N28" s="363"/>
      <c r="O28" s="365"/>
      <c r="P28" s="318">
        <v>1382260.6623499561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49756.217808400201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694.36821855218761</v>
      </c>
      <c r="K30" s="362"/>
      <c r="L30" s="362"/>
      <c r="M30" s="362"/>
      <c r="N30" s="362"/>
      <c r="O30" s="364"/>
      <c r="P30" s="318">
        <v>162282.20296377823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286755.38616044744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26504.674798917571</v>
      </c>
      <c r="K32" s="363"/>
      <c r="L32" s="363"/>
      <c r="M32" s="363"/>
      <c r="N32" s="363"/>
      <c r="O32" s="365"/>
      <c r="P32" s="318">
        <v>219442.34299095534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366317.14562308497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 t="shared" ref="K36" si="4">J36</f>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 t="shared" ref="K45:K46" si="5">J45</f>
        <v>0</v>
      </c>
      <c r="L45" s="319"/>
      <c r="M45" s="319"/>
      <c r="N45" s="319"/>
      <c r="O45" s="318"/>
      <c r="P45" s="318"/>
      <c r="Q45" s="319">
        <f t="shared" ref="Q45:Q46" si="6">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 t="shared" si="5"/>
        <v>0</v>
      </c>
      <c r="L46" s="319"/>
      <c r="M46" s="319"/>
      <c r="N46" s="319"/>
      <c r="O46" s="318"/>
      <c r="P46" s="318"/>
      <c r="Q46" s="319">
        <f t="shared" si="6"/>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145.39704667085459</v>
      </c>
      <c r="K49" s="319">
        <v>237.12979199463885</v>
      </c>
      <c r="L49" s="319"/>
      <c r="M49" s="319"/>
      <c r="N49" s="319"/>
      <c r="O49" s="318"/>
      <c r="P49" s="318">
        <v>202579.84642601575</v>
      </c>
      <c r="Q49" s="319">
        <v>129194.42194760228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18843.469060743842</v>
      </c>
      <c r="K50" s="363"/>
      <c r="L50" s="363"/>
      <c r="M50" s="363"/>
      <c r="N50" s="363"/>
      <c r="O50" s="365"/>
      <c r="P50" s="318">
        <v>135309.53381099927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-56235.920435899447</v>
      </c>
      <c r="K54" s="323">
        <v>62008.7127147715</v>
      </c>
      <c r="L54" s="323"/>
      <c r="M54" s="323"/>
      <c r="N54" s="323"/>
      <c r="O54" s="322"/>
      <c r="P54" s="322">
        <v>10897296.660080757</v>
      </c>
      <c r="Q54" s="323">
        <v>10415914.831537703</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492125.43982835684</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28" activePane="bottomRight" state="frozen"/>
      <selection activeCell="B1" sqref="B1"/>
      <selection pane="topRight" activeCell="B1" sqref="B1"/>
      <selection pane="bottomLeft" activeCell="B1" sqref="B1"/>
      <selection pane="bottomRight" activeCell="AO56" sqref="AO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4104659.0772677409</v>
      </c>
      <c r="I5" s="403">
        <v>1710321.689250475</v>
      </c>
      <c r="J5" s="454"/>
      <c r="K5" s="454"/>
      <c r="L5" s="448"/>
      <c r="M5" s="402">
        <v>8549200.4564945586</v>
      </c>
      <c r="N5" s="403">
        <v>11809210.729465701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4001822.6080217566</v>
      </c>
      <c r="I6" s="398">
        <v>1687485.6788724195</v>
      </c>
      <c r="J6" s="400">
        <v>62008.7127147715</v>
      </c>
      <c r="K6" s="400">
        <v>5751316.9996089479</v>
      </c>
      <c r="L6" s="401"/>
      <c r="M6" s="397">
        <v>8465019.5812782906</v>
      </c>
      <c r="N6" s="398">
        <v>11691841.341875801</v>
      </c>
      <c r="O6" s="400">
        <v>10415914.831537703</v>
      </c>
      <c r="P6" s="400">
        <v>30572775.754691795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15898.55625654014</v>
      </c>
      <c r="I7" s="398">
        <v>5106.2204365167299</v>
      </c>
      <c r="J7" s="400">
        <v>285.46956199543786</v>
      </c>
      <c r="K7" s="400">
        <v>21290.246255052305</v>
      </c>
      <c r="L7" s="401"/>
      <c r="M7" s="397">
        <v>40821.322459989744</v>
      </c>
      <c r="N7" s="398">
        <v>69772.157682578982</v>
      </c>
      <c r="O7" s="400">
        <v>70382.176056253113</v>
      </c>
      <c r="P7" s="400">
        <v>180975.65619882185</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-29793.61</v>
      </c>
      <c r="J10" s="400">
        <v>-45156.26</v>
      </c>
      <c r="K10" s="400">
        <v>-74949.87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4017721.1642782968</v>
      </c>
      <c r="I12" s="400">
        <v>1722385.5093089363</v>
      </c>
      <c r="J12" s="400">
        <v>107450.44227676693</v>
      </c>
      <c r="K12" s="400">
        <v>5847557.1158639994</v>
      </c>
      <c r="L12" s="447"/>
      <c r="M12" s="399">
        <v>8505840.9037382808</v>
      </c>
      <c r="N12" s="400">
        <v>11761613.49955838</v>
      </c>
      <c r="O12" s="400">
        <v>10486297.007593956</v>
      </c>
      <c r="P12" s="400">
        <v>30753751.410890616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5016830.6108057136</v>
      </c>
      <c r="I15" s="403">
        <v>2767848.7256900272</v>
      </c>
      <c r="J15" s="395">
        <v>161514.6805550995</v>
      </c>
      <c r="K15" s="395">
        <v>7946194.01705084</v>
      </c>
      <c r="L15" s="396"/>
      <c r="M15" s="402">
        <v>11624270.761309024</v>
      </c>
      <c r="N15" s="403">
        <v>14311909.227133084</v>
      </c>
      <c r="O15" s="395">
        <v>14190855.926534709</v>
      </c>
      <c r="P15" s="395">
        <v>40127035.91497682</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128505.98710450184</v>
      </c>
      <c r="I16" s="398">
        <v>282689.5162397293</v>
      </c>
      <c r="J16" s="400">
        <v>60201.032002718879</v>
      </c>
      <c r="K16" s="400">
        <v>471396.53534695006</v>
      </c>
      <c r="L16" s="401"/>
      <c r="M16" s="397">
        <v>433831.90187850513</v>
      </c>
      <c r="N16" s="398">
        <v>738881.4081293483</v>
      </c>
      <c r="O16" s="400">
        <v>845492.57064669661</v>
      </c>
      <c r="P16" s="400">
        <v>2018205.8806545502</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4888324.623701212</v>
      </c>
      <c r="I17" s="400">
        <v>2485159.209450298</v>
      </c>
      <c r="J17" s="400">
        <v>101313.64855238062</v>
      </c>
      <c r="K17" s="400">
        <v>7474797.4817038896</v>
      </c>
      <c r="L17" s="450"/>
      <c r="M17" s="399">
        <v>11190438.859430518</v>
      </c>
      <c r="N17" s="400">
        <v>13573027.819003737</v>
      </c>
      <c r="O17" s="400">
        <v>13345363.355888013</v>
      </c>
      <c r="P17" s="400">
        <v>38108830.034322269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1263.4166666666667</v>
      </c>
      <c r="I38" s="405">
        <v>581.75</v>
      </c>
      <c r="J38" s="432">
        <v>28.666666666666668</v>
      </c>
      <c r="K38" s="432">
        <v>1873.8333333333335</v>
      </c>
      <c r="L38" s="448"/>
      <c r="M38" s="404">
        <v>3195.0833333333335</v>
      </c>
      <c r="N38" s="405">
        <v>3787.5</v>
      </c>
      <c r="O38" s="432">
        <v>3187.9166666666665</v>
      </c>
      <c r="P38" s="432">
        <v>10170.5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6.4940777777777778E-2</v>
      </c>
      <c r="L39" s="461"/>
      <c r="M39" s="459"/>
      <c r="N39" s="460"/>
      <c r="O39" s="460"/>
      <c r="P39" s="439">
        <v>2.5886333333333331E-2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2037.9112824620177</v>
      </c>
      <c r="L40" s="447"/>
      <c r="M40" s="443"/>
      <c r="N40" s="441"/>
      <c r="O40" s="441"/>
      <c r="P40" s="398">
        <v>2627.3665291471225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1.1761252935748059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6.4940777777777778E-2</v>
      </c>
      <c r="L42" s="447"/>
      <c r="M42" s="443"/>
      <c r="N42" s="441"/>
      <c r="O42" s="441"/>
      <c r="P42" s="436">
        <v>3.0445571391241946E-2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f>IF(OR(H$38&lt;1000,H$17&lt;=0),"",H$12/H$17)</f>
        <v>0.82190146390815289</v>
      </c>
      <c r="I45" s="436" t="str">
        <f>IF(OR(I$38&lt;1000,I$17&lt;=0),"",I$12/I$17)</f>
        <v/>
      </c>
      <c r="J45" s="436" t="str">
        <f>IF(OR(J$38&lt;1000,J$17&lt;=0),"",J$12/J$17)</f>
        <v/>
      </c>
      <c r="K45" s="436">
        <f>IF(OR(K$38&lt;1000,K$17&lt;=0),"",K$12/K$17)</f>
        <v>0.78230308315069441</v>
      </c>
      <c r="L45" s="447"/>
      <c r="M45" s="438">
        <f>IF(OR(M$38&lt;1000,M$17&lt;=0),"",M$12/M$17)</f>
        <v>0.76009895684923512</v>
      </c>
      <c r="N45" s="436">
        <f>IF(OR(N$38&lt;1000,N$17&lt;=0),"",N$12/N$17)</f>
        <v>0.86654309240351102</v>
      </c>
      <c r="O45" s="436">
        <f>IF(OR(O$38&lt;1000,O$17&lt;=0),"",O$12/O$17)</f>
        <v>0.78576331928552334</v>
      </c>
      <c r="P45" s="436">
        <f>IF(OR(P$38&lt;1000,P$17&lt;=0),"",P$12/P$17)</f>
        <v>0.8069980469931145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f>IF(K$45="","",K$42)</f>
        <v>6.4940777777777778E-2</v>
      </c>
      <c r="L47" s="447"/>
      <c r="M47" s="443"/>
      <c r="N47" s="441"/>
      <c r="O47" s="441"/>
      <c r="P47" s="436">
        <f>IF(P$45="","",P$42)</f>
        <v>3.0445571391241946E-2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f>IF(K$45="","",ROUND(K$45+MAX(0,K$47),3))</f>
        <v>0.84699999999999998</v>
      </c>
      <c r="L48" s="447"/>
      <c r="M48" s="443"/>
      <c r="N48" s="441"/>
      <c r="O48" s="441"/>
      <c r="P48" s="436">
        <f>IF(P$45="","",ROUND(P$45+MAX(0,P$47),3))</f>
        <v>0.83699999999999997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0.84699999999999998</v>
      </c>
      <c r="L51" s="447"/>
      <c r="M51" s="444"/>
      <c r="N51" s="442"/>
      <c r="O51" s="442"/>
      <c r="P51" s="436">
        <v>0.83699999999999997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101313.64855238062</v>
      </c>
      <c r="L52" s="447"/>
      <c r="M52" s="443"/>
      <c r="N52" s="441"/>
      <c r="O52" s="441"/>
      <c r="P52" s="400">
        <v>13345363.355888013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173489.72362654432</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5</v>
      </c>
      <c r="E4" s="104">
        <f>'Pt 1 Summary of Data'!$Q$56+'Pt 1 Summary of Data'!$S$56-'Pt 1 Summary of Data'!$T$56</f>
        <v>1284</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46</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173489.72362654432</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484">
        <v>141675.1757557583</v>
      </c>
      <c r="F13" s="95"/>
      <c r="G13" s="95"/>
      <c r="H13" s="95"/>
      <c r="I13" s="177"/>
      <c r="J13" s="177"/>
      <c r="K13" s="197"/>
    </row>
    <row r="14" spans="2:11" x14ac:dyDescent="0.2">
      <c r="B14" s="124" t="s">
        <v>95</v>
      </c>
      <c r="C14" s="94"/>
      <c r="D14" s="95"/>
      <c r="E14" s="95">
        <v>31814.547870786017</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352898.72329409746</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t="s">
        <v>503</v>
      </c>
      <c r="D23" s="486"/>
      <c r="E23" s="486"/>
      <c r="F23" s="486"/>
      <c r="G23" s="486"/>
      <c r="H23" s="486"/>
      <c r="I23" s="486"/>
      <c r="J23" s="486"/>
      <c r="K23" s="487"/>
    </row>
    <row r="24" spans="2:12" s="5" customFormat="1" ht="100.15" customHeight="1" x14ac:dyDescent="0.2">
      <c r="B24" s="90" t="s">
        <v>213</v>
      </c>
      <c r="C24" s="488" t="s">
        <v>503</v>
      </c>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2016-07-29T18:42:43Z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