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1535"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Claims'!$J$4:$R$62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16" i="18" l="1"/>
  <c r="J10" i="10" s="1"/>
  <c r="K11" i="10" l="1"/>
  <c r="K10" i="10"/>
  <c r="Q14" i="4" l="1"/>
  <c r="K14" i="4"/>
  <c r="P39" i="10" l="1"/>
  <c r="P40" i="10" s="1"/>
  <c r="K39" i="10"/>
  <c r="K40" i="10" s="1"/>
  <c r="N6" i="10" l="1"/>
  <c r="M6" i="10"/>
  <c r="I6" i="10"/>
  <c r="H6" i="10"/>
  <c r="N5" i="10"/>
  <c r="M5" i="10"/>
  <c r="I5" i="10"/>
  <c r="H5" i="10"/>
  <c r="N49" i="10" l="1"/>
  <c r="M49" i="10"/>
  <c r="I49" i="10"/>
  <c r="H49" i="10"/>
  <c r="N37" i="10"/>
  <c r="M37" i="10"/>
  <c r="I37" i="10"/>
  <c r="H37" i="10"/>
  <c r="I16" i="10"/>
  <c r="H16" i="10"/>
  <c r="I15" i="10"/>
  <c r="H15" i="10"/>
  <c r="N16" i="10"/>
  <c r="M16" i="10"/>
  <c r="N15" i="10"/>
  <c r="M15" i="10"/>
  <c r="N7" i="10"/>
  <c r="N12" i="10" s="1"/>
  <c r="M7" i="10"/>
  <c r="M12" i="10" s="1"/>
  <c r="I7" i="10"/>
  <c r="I12" i="10" s="1"/>
  <c r="H7" i="10"/>
  <c r="H12" i="10" s="1"/>
  <c r="AT54" i="18" l="1"/>
  <c r="AT12" i="4" s="1"/>
  <c r="AT52" i="18"/>
  <c r="AT32" i="18"/>
  <c r="AT30" i="18"/>
  <c r="AT28" i="18"/>
  <c r="AT26" i="18"/>
  <c r="AT23" i="18"/>
  <c r="AT14" i="18"/>
  <c r="AT13" i="18"/>
  <c r="AT12" i="18"/>
  <c r="AT11" i="18"/>
  <c r="AT9" i="18"/>
  <c r="AT7" i="18"/>
  <c r="AT6" i="18"/>
  <c r="AT5" i="18"/>
  <c r="AT59" i="4"/>
  <c r="AT60" i="4" s="1"/>
  <c r="AT58" i="4"/>
  <c r="AT57" i="4"/>
  <c r="AT56" i="4"/>
  <c r="AT51" i="4"/>
  <c r="AT50" i="4"/>
  <c r="AT47" i="4"/>
  <c r="AT46" i="4"/>
  <c r="AT45" i="4"/>
  <c r="AT44" i="4"/>
  <c r="AT35" i="4"/>
  <c r="AT31" i="4"/>
  <c r="AT21" i="4"/>
  <c r="AT20" i="4"/>
  <c r="AT19" i="4"/>
  <c r="AT18" i="4"/>
  <c r="AT17" i="4"/>
  <c r="AT16" i="4"/>
  <c r="AT15" i="4"/>
  <c r="AT14" i="4"/>
  <c r="AT13" i="4"/>
  <c r="AT10" i="4"/>
  <c r="AT9" i="4"/>
  <c r="AT8" i="4"/>
  <c r="AT5" i="4"/>
  <c r="P54" i="18" l="1"/>
  <c r="P12" i="4" s="1"/>
  <c r="P53" i="18"/>
  <c r="P52" i="18"/>
  <c r="P50" i="18"/>
  <c r="P49" i="18"/>
  <c r="P32" i="18"/>
  <c r="P30" i="18"/>
  <c r="P28" i="18"/>
  <c r="P26" i="18"/>
  <c r="P23" i="18"/>
  <c r="P14" i="18"/>
  <c r="Q14" i="18" s="1"/>
  <c r="P13" i="18"/>
  <c r="Q13" i="18" s="1"/>
  <c r="P12" i="18"/>
  <c r="P11" i="18"/>
  <c r="Q11" i="18" s="1"/>
  <c r="P9" i="18"/>
  <c r="P7" i="18"/>
  <c r="Q7" i="18" s="1"/>
  <c r="P6" i="18"/>
  <c r="Q6" i="18" s="1"/>
  <c r="P5" i="18"/>
  <c r="Q5" i="18" s="1"/>
  <c r="O15" i="10" s="1"/>
  <c r="J54" i="18"/>
  <c r="J12" i="4" s="1"/>
  <c r="J53" i="18"/>
  <c r="J52" i="18"/>
  <c r="J50" i="18"/>
  <c r="J49" i="18"/>
  <c r="J32" i="18"/>
  <c r="J30" i="18"/>
  <c r="J28" i="18"/>
  <c r="J26" i="18"/>
  <c r="J23" i="18"/>
  <c r="J14" i="18"/>
  <c r="K14" i="18" s="1"/>
  <c r="J13" i="18"/>
  <c r="K13" i="18" s="1"/>
  <c r="J12" i="18"/>
  <c r="J11" i="18"/>
  <c r="K11" i="18" s="1"/>
  <c r="J9" i="18"/>
  <c r="J7" i="18"/>
  <c r="K7" i="18" s="1"/>
  <c r="J6" i="18"/>
  <c r="K6" i="18" s="1"/>
  <c r="J5" i="18"/>
  <c r="K5" i="18" s="1"/>
  <c r="Q42" i="4"/>
  <c r="Q34" i="4"/>
  <c r="Q26" i="4"/>
  <c r="Q27" i="4"/>
  <c r="Q25" i="4"/>
  <c r="P59" i="4"/>
  <c r="P60" i="4" s="1"/>
  <c r="P58" i="4"/>
  <c r="Q58" i="4" s="1"/>
  <c r="P57" i="4"/>
  <c r="Q57" i="4" s="1"/>
  <c r="P56" i="4"/>
  <c r="E4" i="16" s="1"/>
  <c r="P51" i="4"/>
  <c r="Q51" i="4" s="1"/>
  <c r="P50" i="4"/>
  <c r="Q50" i="4" s="1"/>
  <c r="P47" i="4"/>
  <c r="Q47" i="4" s="1"/>
  <c r="P46" i="4"/>
  <c r="Q46" i="4" s="1"/>
  <c r="P45" i="4"/>
  <c r="Q45" i="4" s="1"/>
  <c r="P44" i="4"/>
  <c r="Q44" i="4" s="1"/>
  <c r="P41" i="4"/>
  <c r="Q41" i="4" s="1"/>
  <c r="P40" i="4"/>
  <c r="Q40" i="4" s="1"/>
  <c r="P39" i="4"/>
  <c r="Q39" i="4" s="1"/>
  <c r="P38" i="4"/>
  <c r="Q38" i="4" s="1"/>
  <c r="P37" i="4"/>
  <c r="Q37" i="4" s="1"/>
  <c r="P35" i="4"/>
  <c r="P31" i="4"/>
  <c r="Q31" i="4" s="1"/>
  <c r="P21" i="4"/>
  <c r="P20" i="4"/>
  <c r="P19" i="4"/>
  <c r="P18" i="4"/>
  <c r="P17" i="4"/>
  <c r="P16" i="4"/>
  <c r="P15" i="4"/>
  <c r="Q15" i="4" s="1"/>
  <c r="P14" i="4"/>
  <c r="P13" i="4"/>
  <c r="P10" i="4"/>
  <c r="P9" i="4"/>
  <c r="P8" i="4"/>
  <c r="P5" i="4"/>
  <c r="Q5" i="4" s="1"/>
  <c r="K34" i="4"/>
  <c r="K26" i="4"/>
  <c r="K27" i="4"/>
  <c r="K25" i="4"/>
  <c r="J59" i="4"/>
  <c r="K59" i="4" s="1"/>
  <c r="J58" i="4"/>
  <c r="K58" i="4" s="1"/>
  <c r="J57" i="4"/>
  <c r="K57" i="4" s="1"/>
  <c r="J56" i="4"/>
  <c r="J51" i="4"/>
  <c r="K51" i="4" s="1"/>
  <c r="J50" i="4"/>
  <c r="K50" i="4" s="1"/>
  <c r="J47" i="4"/>
  <c r="K47" i="4" s="1"/>
  <c r="J46" i="4"/>
  <c r="K46" i="4" s="1"/>
  <c r="J45" i="4"/>
  <c r="K45" i="4" s="1"/>
  <c r="J44" i="4"/>
  <c r="K44" i="4" s="1"/>
  <c r="J41" i="4"/>
  <c r="K41" i="4" s="1"/>
  <c r="J40" i="4"/>
  <c r="K40" i="4" s="1"/>
  <c r="J39" i="4"/>
  <c r="K39" i="4" s="1"/>
  <c r="J38" i="4"/>
  <c r="K38" i="4" s="1"/>
  <c r="J37" i="4"/>
  <c r="J35" i="4"/>
  <c r="K35" i="4" s="1"/>
  <c r="J31" i="4"/>
  <c r="K31" i="4" s="1"/>
  <c r="J21" i="4"/>
  <c r="J20" i="4"/>
  <c r="J19" i="4"/>
  <c r="J18" i="4"/>
  <c r="J17" i="4"/>
  <c r="J16" i="4"/>
  <c r="J15" i="4"/>
  <c r="K15" i="4" s="1"/>
  <c r="J14" i="4"/>
  <c r="J13" i="4"/>
  <c r="J10" i="4"/>
  <c r="J9" i="4"/>
  <c r="J8" i="4"/>
  <c r="J5" i="4"/>
  <c r="K5" i="4" s="1"/>
  <c r="J15" i="10" s="1"/>
  <c r="J7" i="10" l="1"/>
  <c r="O7" i="10"/>
  <c r="P7" i="10" s="1"/>
  <c r="Q56" i="4"/>
  <c r="K37" i="4"/>
  <c r="K7" i="10"/>
  <c r="Q60" i="4"/>
  <c r="O37" i="10"/>
  <c r="P37" i="10" s="1"/>
  <c r="Q35" i="4"/>
  <c r="O16" i="10"/>
  <c r="P16" i="10" s="1"/>
  <c r="J16" i="10"/>
  <c r="K16" i="10" s="1"/>
  <c r="K56" i="4"/>
  <c r="D4" i="16"/>
  <c r="J60" i="4"/>
  <c r="K60" i="4" s="1"/>
  <c r="J37" i="10" s="1"/>
  <c r="K37" i="10" s="1"/>
  <c r="Q59" i="4"/>
  <c r="Q13" i="4"/>
  <c r="K13" i="4"/>
  <c r="Q49" i="18"/>
  <c r="K49" i="18"/>
  <c r="Q27" i="18"/>
  <c r="K27" i="18"/>
  <c r="Q24" i="18"/>
  <c r="K24" i="18"/>
  <c r="N17" i="10"/>
  <c r="N44" i="10" s="1"/>
  <c r="M17" i="10"/>
  <c r="M44" i="10" s="1"/>
  <c r="I17" i="10"/>
  <c r="I44" i="10" s="1"/>
  <c r="H17" i="10"/>
  <c r="H44" i="10" s="1"/>
  <c r="K54" i="18" l="1"/>
  <c r="K12" i="4" s="1"/>
  <c r="J6" i="10" s="1"/>
  <c r="Q54" i="18"/>
  <c r="Q12" i="4" s="1"/>
  <c r="O6" i="10" s="1"/>
  <c r="P51" i="10"/>
  <c r="O17" i="10"/>
  <c r="P15" i="10"/>
  <c r="P17" i="10" s="1"/>
  <c r="K6" i="10" l="1"/>
  <c r="O12" i="10"/>
  <c r="P6" i="10"/>
  <c r="O44" i="10" l="1"/>
  <c r="P38" i="10" s="1"/>
  <c r="P41" i="10" s="1"/>
  <c r="P46" i="10" s="1"/>
  <c r="P12" i="10"/>
  <c r="P44" i="10" s="1"/>
  <c r="P47" i="10" l="1"/>
  <c r="P50" i="10" s="1"/>
  <c r="P52" i="10" s="1"/>
  <c r="E11" i="16" s="1"/>
  <c r="J17" i="10" l="1"/>
  <c r="K17" i="10" s="1"/>
  <c r="J12" i="10"/>
  <c r="K12" i="10" s="1"/>
  <c r="K44" i="10" l="1"/>
  <c r="J44" i="10"/>
  <c r="K38" i="10" s="1"/>
  <c r="K41" i="10" s="1"/>
  <c r="K46" i="10" s="1"/>
  <c r="K15" i="10"/>
  <c r="K51" i="10"/>
  <c r="K47" i="10" l="1"/>
  <c r="K50" i="10" s="1"/>
  <c r="K52" i="10" s="1"/>
  <c r="D11" i="16" s="1"/>
  <c r="D13" i="16"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<sst xmlns="http://schemas.openxmlformats.org/spreadsheetml/2006/main" count="565" uniqueCount="503">
  <si>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</si>
  <si>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</si>
  <si>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</si>
  <si>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</si>
  <si>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</si>
  <si>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</si>
  <si>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</si>
  <si>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</si>
  <si>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</si>
  <si>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</si>
  <si>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</si>
  <si>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</si>
  <si>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</si>
  <si>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</si>
  <si>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</si>
  <si>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</si>
  <si>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</si>
  <si>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</si>
  <si>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</si>
  <si>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</si>
  <si>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</si>
  <si>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</si>
  <si>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</si>
  <si>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</si>
  <si>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</si>
  <si>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</si>
  <si>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</si>
  <si>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</si>
  <si>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</si>
  <si>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</si>
  <si>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</si>
  <si>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</si>
  <si>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</si>
  <si>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</si>
  <si>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</si>
  <si>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</si>
  <si>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</si>
  <si>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</si>
  <si>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</si>
  <si>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</si>
  <si>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</si>
  <si>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</si>
  <si>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</si>
  <si>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</si>
  <si>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</si>
  <si>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</si>
  <si>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</si>
  <si>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</si>
  <si>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</si>
  <si>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</si>
  <si>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</si>
  <si>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</si>
  <si>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</si>
  <si>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</si>
  <si>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</si>
  <si>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</si>
  <si>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</si>
  <si>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</si>
  <si>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</si>
  <si>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</si>
  <si>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</si>
  <si>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</si>
  <si>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</si>
  <si>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</si>
  <si>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</si>
  <si>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</si>
  <si>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</si>
  <si>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</si>
  <si>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</si>
  <si>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</si>
  <si>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</si>
  <si>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</si>
  <si>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</si>
  <si>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</si>
  <si>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</si>
  <si>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</si>
  <si>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</si>
  <si>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</si>
  <si>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</si>
  <si>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</si>
  <si>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</si>
  <si>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</si>
  <si>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</si>
  <si>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</si>
  <si>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</si>
  <si>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</si>
  <si>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</si>
  <si>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</si>
  <si>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</si>
  <si>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</si>
  <si>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</si>
  <si>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</si>
  <si>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</si>
  <si>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</si>
  <si>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</si>
  <si>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</si>
  <si>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</si>
  <si>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</si>
  <si>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</si>
  <si>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</si>
  <si>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</si>
  <si>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</si>
  <si>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</si>
  <si>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</si>
  <si>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</si>
  <si>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</si>
  <si>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</si>
  <si>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</si>
  <si>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</si>
  <si>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</si>
  <si>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</si>
  <si>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</si>
  <si>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</si>
  <si>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</si>
  <si>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</si>
  <si>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</si>
  <si>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</si>
  <si>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</si>
  <si>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</si>
  <si>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</si>
  <si>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</si>
  <si>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</si>
  <si>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</si>
  <si>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</si>
  <si>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</si>
  <si>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</si>
  <si>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</si>
  <si>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</si>
  <si>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</si>
  <si>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</si>
  <si>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</si>
  <si>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</si>
  <si>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</si>
  <si>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</si>
  <si>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</si>
  <si>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</si>
  <si>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</si>
  <si>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</si>
  <si>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</si>
  <si>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</si>
  <si>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</si>
  <si>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</si>
  <si>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</si>
  <si>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</si>
  <si>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</si>
  <si>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</si>
  <si>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</si>
  <si>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</si>
  <si>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</si>
  <si>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</si>
  <si>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</si>
  <si>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</si>
  <si>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</si>
  <si>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</si>
  <si>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</si>
  <si>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</si>
  <si>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</si>
  <si>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</si>
  <si>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</si>
  <si>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</si>
  <si>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</si>
  <si>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</si>
  <si>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</si>
  <si>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</si>
  <si>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</si>
  <si>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</si>
  <si>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</si>
  <si>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</si>
  <si>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</si>
  <si>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</si>
  <si>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</si>
  <si>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</si>
  <si>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</si>
  <si>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</si>
  <si>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</si>
  <si>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</si>
  <si>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</si>
  <si>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</si>
  <si>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</si>
  <si>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</si>
  <si>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</si>
  <si>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</si>
  <si>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</si>
  <si>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</si>
  <si>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</si>
  <si>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</si>
  <si>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</si>
  <si>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</si>
  <si>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</si>
  <si>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</si>
  <si>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</si>
  <si>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</si>
  <si>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</si>
  <si>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</si>
  <si>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</si>
  <si>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</si>
  <si>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</si>
  <si>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</si>
  <si>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</si>
  <si>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</si>
  <si>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</si>
  <si>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</si>
  <si>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</si>
  <si>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</si>
  <si>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</si>
  <si>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</si>
  <si>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</si>
  <si>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</si>
  <si>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</si>
  <si>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</si>
  <si>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</si>
  <si>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</si>
  <si>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</si>
  <si>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</si>
  <si>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</si>
  <si>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</si>
  <si>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</si>
  <si>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</si>
  <si>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</si>
  <si>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</si>
  <si>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</si>
  <si>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</si>
  <si>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</si>
  <si>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</si>
  <si>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</si>
  <si>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</si>
  <si>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</si>
  <si>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</si>
  <si>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</si>
  <si>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</si>
  <si>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</si>
  <si>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</si>
  <si>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</si>
  <si>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</si>
  <si>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</si>
  <si>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</si>
  <si>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</si>
  <si>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</si>
  <si>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</si>
  <si>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</si>
  <si>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</si>
  <si>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</si>
  <si>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</si>
  <si>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</si>
  <si>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</si>
  <si>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</si>
  <si>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</si>
  <si>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</si>
  <si>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</si>
  <si>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</si>
  <si>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</si>
  <si>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</si>
  <si>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</si>
  <si>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</si>
  <si>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</si>
  <si>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</si>
  <si>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</si>
  <si>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</si>
  <si>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</si>
  <si>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</si>
  <si>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</si>
  <si>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</si>
  <si>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</si>
  <si>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</si>
  <si>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</si>
  <si>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</si>
  <si>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</si>
  <si>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</si>
  <si>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</si>
  <si>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</si>
  <si>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</si>
  <si>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</si>
  <si>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</si>
  <si>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</si>
  <si>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</si>
  <si>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</si>
  <si>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</si>
  <si>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</si>
  <si>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</si>
  <si>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</si>
  <si>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</si>
  <si>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</si>
  <si>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</si>
  <si>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</si>
  <si>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</si>
  <si>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</si>
  <si>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</si>
  <si>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</si>
  <si>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</si>
  <si>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</si>
  <si>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</si>
  <si>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</si>
  <si>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</si>
  <si>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</si>
  <si>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</si>
  <si>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</si>
  <si>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</si>
  <si>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</si>
  <si>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</si>
  <si>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</si>
  <si>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</si>
  <si>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</si>
  <si>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</si>
  <si>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</si>
  <si>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</si>
  <si>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</si>
  <si>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</si>
  <si>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</si>
  <si>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</si>
  <si>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</si>
  <si>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</si>
  <si>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</si>
  <si>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</si>
  <si>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</si>
  <si>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</si>
  <si>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</si>
  <si>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</si>
  <si>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</si>
  <si>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</si>
  <si>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</si>
  <si>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</si>
  <si>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</si>
  <si>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</si>
  <si>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</si>
  <si>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</si>
  <si>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</si>
  <si>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</si>
  <si>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</si>
  <si>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</si>
  <si>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</si>
  <si>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</si>
  <si>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</si>
  <si>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</si>
  <si>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</si>
  <si>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</si>
  <si>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</si>
  <si>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</si>
  <si>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</si>
  <si>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</si>
  <si>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</si>
  <si>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</si>
  <si>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</si>
  <si>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</si>
  <si>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</si>
  <si>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</si>
  <si>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</si>
  <si>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</si>
  <si>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</si>
  <si>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</si>
  <si>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</si>
  <si>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</si>
  <si>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</si>
  <si>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</si>
  <si>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</si>
  <si>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</si>
  <si>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</si>
  <si>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</si>
  <si>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</si>
  <si>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</si>
  <si>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</si>
  <si>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</si>
  <si>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</si>
  <si>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</si>
  <si>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</si>
  <si>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</si>
  <si>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</si>
  <si>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</si>
  <si>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</si>
  <si>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</si>
  <si>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</si>
  <si>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</si>
  <si>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</si>
  <si>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</si>
  <si>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</si>
  <si>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</si>
  <si>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</si>
  <si>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</si>
  <si>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</si>
  <si>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</si>
  <si>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</si>
  <si>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</si>
  <si>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</si>
  <si>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</si>
  <si>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</si>
  <si>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</si>
  <si>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</si>
  <si>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</si>
  <si>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</si>
  <si>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</si>
  <si>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</si>
  <si>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</si>
  <si>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</si>
  <si>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</si>
  <si>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</si>
  <si>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</si>
  <si>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</si>
  <si>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</si>
  <si>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</si>
  <si>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</si>
  <si>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</si>
  <si>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</si>
  <si>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</si>
  <si>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</si>
  <si>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</si>
  <si>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</si>
  <si>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</si>
  <si>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</si>
  <si>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</si>
  <si>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</si>
  <si>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</si>
  <si>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</si>
  <si>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</si>
  <si>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</si>
  <si>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</si>
  <si>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</si>
  <si>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</si>
  <si>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</si>
  <si>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</si>
  <si>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</si>
  <si>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</si>
  <si>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</si>
  <si>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</si>
  <si>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</si>
  <si>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</si>
  <si>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</si>
  <si>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</si>
  <si>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</si>
  <si>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</si>
  <si>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</si>
  <si>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</si>
  <si>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</si>
  <si>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</si>
  <si>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</si>
  <si>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</si>
  <si>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</si>
  <si>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</si>
  <si>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</si>
  <si>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</si>
  <si>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</si>
  <si>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</si>
  <si>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</si>
  <si>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</si>
  <si>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</si>
  <si>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</si>
  <si>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</si>
  <si>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</si>
  <si>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</si>
  <si>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</si>
  <si>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</si>
  <si>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</si>
  <si>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</si>
  <si>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</si>
  <si>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</si>
  <si>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</si>
  <si>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</si>
  <si>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</si>
  <si>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</si>
  <si>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</si>
  <si>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</si>
  <si>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</si>
  <si>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</si>
  <si>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</si>
  <si>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</si>
  <si>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</si>
  <si>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</si>
  <si>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</si>
  <si>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</si>
  <si>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</si>
  <si>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</si>
  <si>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</si>
  <si>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</si>
  <si>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</si>
  <si>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</si>
  <si>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</si>
  <si>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</si>
  <si>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</si>
  <si>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</si>
  <si>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</si>
  <si>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</si>
  <si>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</si>
  <si>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</si>
  <si>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</si>
  <si>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</si>
  <si>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</si>
  <si>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</si>
  <si>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</si>
  <si>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</si>
  <si>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</si>
  <si>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</si>
  <si>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</si>
  <si>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</si>
  <si>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</si>
  <si>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</si>
  <si>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</si>
  <si>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</si>
  <si>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</si>
  <si>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</si>
  <si>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</si>
  <si>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</si>
  <si>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59140</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</si>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</sst>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5"/>
      <tableStyleElement type="secondRowStripe" dxfId="594"/>
      <tableStyleElement type="firstColumnStripe" dxfId="593"/>
      <tableStyleElement type="secondColumnStripe" dxfId="5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2.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CTUARIAL/Edge%20Server/RATransfer/2014/RATransferSummary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2/Final/MLR_Template_Michiga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3/Final/MLR_Template_Michiga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Z5">
            <v>2700385.7256900272</v>
          </cell>
        </row>
        <row r="10">
          <cell r="Z10">
            <v>44581.114022730224</v>
          </cell>
        </row>
        <row r="12">
          <cell r="Z12">
            <v>945.16853229743538</v>
          </cell>
        </row>
        <row r="14">
          <cell r="Z14">
            <v>-11600.081756585716</v>
          </cell>
        </row>
        <row r="15">
          <cell r="Z15">
            <v>0</v>
          </cell>
        </row>
        <row r="16">
          <cell r="Z16">
            <v>0</v>
          </cell>
        </row>
        <row r="19">
          <cell r="Z19">
            <v>272099.23</v>
          </cell>
        </row>
        <row r="20">
          <cell r="Z20">
            <v>43273.91</v>
          </cell>
        </row>
        <row r="21">
          <cell r="Z21">
            <v>0</v>
          </cell>
        </row>
        <row r="25">
          <cell r="Z25">
            <v>0</v>
          </cell>
        </row>
        <row r="26">
          <cell r="Z26">
            <v>0</v>
          </cell>
        </row>
        <row r="27">
          <cell r="Z27">
            <v>0</v>
          </cell>
        </row>
        <row r="28">
          <cell r="Z28">
            <v>192955.80953930266</v>
          </cell>
        </row>
        <row r="29">
          <cell r="Z29">
            <v>0</v>
          </cell>
        </row>
        <row r="30">
          <cell r="Z30">
            <v>0</v>
          </cell>
        </row>
        <row r="32">
          <cell r="Z32">
            <v>3360.2482362065148</v>
          </cell>
        </row>
        <row r="33">
          <cell r="Z33">
            <v>944.88220031021513</v>
          </cell>
        </row>
        <row r="34">
          <cell r="Z34">
            <v>296.70000000000005</v>
          </cell>
        </row>
        <row r="35">
          <cell r="Z35">
            <v>0</v>
          </cell>
        </row>
        <row r="36">
          <cell r="Z36">
            <v>504.39000000000004</v>
          </cell>
        </row>
        <row r="39">
          <cell r="Z39">
            <v>16752.376210879578</v>
          </cell>
        </row>
        <row r="40">
          <cell r="Z40">
            <v>10226.525298867831</v>
          </cell>
        </row>
        <row r="43">
          <cell r="Z43">
            <v>65895.87789305445</v>
          </cell>
        </row>
        <row r="44">
          <cell r="Z44">
            <v>200264.08119386926</v>
          </cell>
        </row>
        <row r="45">
          <cell r="Z45">
            <v>118.95153495027085</v>
          </cell>
        </row>
        <row r="46">
          <cell r="Z46">
            <v>209676.05620531621</v>
          </cell>
        </row>
        <row r="56">
          <cell r="Z56">
            <v>43</v>
          </cell>
        </row>
        <row r="57">
          <cell r="Z57">
            <v>75</v>
          </cell>
        </row>
        <row r="58">
          <cell r="Z58">
            <v>10</v>
          </cell>
        </row>
        <row r="59">
          <cell r="Z59">
            <v>6981</v>
          </cell>
        </row>
        <row r="66">
          <cell r="Z66">
            <v>2700385.7256900272</v>
          </cell>
        </row>
        <row r="67">
          <cell r="Z67">
            <v>0</v>
          </cell>
        </row>
        <row r="68">
          <cell r="Z68">
            <v>0</v>
          </cell>
        </row>
        <row r="70">
          <cell r="Z70">
            <v>0</v>
          </cell>
        </row>
        <row r="71">
          <cell r="Z71">
            <v>0</v>
          </cell>
        </row>
        <row r="72">
          <cell r="Z72">
            <v>192955.80953930266</v>
          </cell>
        </row>
        <row r="74">
          <cell r="Z74">
            <v>0</v>
          </cell>
        </row>
        <row r="75">
          <cell r="Z75">
            <v>0</v>
          </cell>
        </row>
        <row r="82">
          <cell r="Z82">
            <v>2189319.5099999998</v>
          </cell>
        </row>
        <row r="83">
          <cell r="Z83">
            <v>165059.16991222079</v>
          </cell>
        </row>
        <row r="84">
          <cell r="Z84">
            <v>548288.08745237149</v>
          </cell>
        </row>
        <row r="85">
          <cell r="Z85">
            <v>26504.674798917571</v>
          </cell>
        </row>
        <row r="86">
          <cell r="Z86">
            <v>92140.982271580724</v>
          </cell>
        </row>
        <row r="97">
          <cell r="Z97">
            <v>18843.469060743842</v>
          </cell>
        </row>
        <row r="98">
          <cell r="Z98">
            <v>24539.092919324146</v>
          </cell>
        </row>
        <row r="99">
          <cell r="Z99">
            <v>0</v>
          </cell>
        </row>
        <row r="101">
          <cell r="Z101">
            <v>1746149.9088457662</v>
          </cell>
        </row>
        <row r="104">
          <cell r="J104">
            <v>0</v>
          </cell>
        </row>
      </sheetData>
      <sheetData sheetId="8">
        <row r="5">
          <cell r="Z5">
            <v>14379372.227133084</v>
          </cell>
        </row>
        <row r="10">
          <cell r="Z10">
            <v>237391.43142940948</v>
          </cell>
        </row>
        <row r="12">
          <cell r="Z12">
            <v>5032.9588154688545</v>
          </cell>
        </row>
        <row r="14">
          <cell r="Z14">
            <v>-75962.081082028977</v>
          </cell>
        </row>
        <row r="15">
          <cell r="Z15">
            <v>0</v>
          </cell>
        </row>
        <row r="16">
          <cell r="Z16">
            <v>0</v>
          </cell>
        </row>
        <row r="19">
          <cell r="Z19">
            <v>1578708.5</v>
          </cell>
        </row>
        <row r="20">
          <cell r="Z20">
            <v>138729.79</v>
          </cell>
        </row>
        <row r="21">
          <cell r="Z21">
            <v>0</v>
          </cell>
        </row>
        <row r="25">
          <cell r="Z25">
            <v>0</v>
          </cell>
        </row>
        <row r="26">
          <cell r="Z26">
            <v>0</v>
          </cell>
        </row>
        <row r="27">
          <cell r="Z27">
            <v>783332.38864489016</v>
          </cell>
        </row>
        <row r="28">
          <cell r="Z28">
            <v>924481.47296917357</v>
          </cell>
        </row>
        <row r="29">
          <cell r="Z29">
            <v>659462.47536844434</v>
          </cell>
        </row>
        <row r="30">
          <cell r="Z30">
            <v>0</v>
          </cell>
        </row>
        <row r="32">
          <cell r="Z32">
            <v>42707.787193504846</v>
          </cell>
        </row>
        <row r="33">
          <cell r="Z33">
            <v>9455.5458905384457</v>
          </cell>
        </row>
        <row r="34">
          <cell r="Z34">
            <v>5506.89</v>
          </cell>
        </row>
        <row r="35">
          <cell r="Z35">
            <v>2740.2215985356929</v>
          </cell>
        </row>
        <row r="36">
          <cell r="Z36">
            <v>9361.7130000000016</v>
          </cell>
        </row>
        <row r="39">
          <cell r="Z39">
            <v>276529.35223485675</v>
          </cell>
        </row>
        <row r="40">
          <cell r="Z40">
            <v>168807.95780318836</v>
          </cell>
        </row>
        <row r="43">
          <cell r="Z43">
            <v>205854.81199311532</v>
          </cell>
        </row>
        <row r="44">
          <cell r="Z44">
            <v>746144.47518028005</v>
          </cell>
        </row>
        <row r="45">
          <cell r="Z45">
            <v>633.40891701747739</v>
          </cell>
        </row>
        <row r="46">
          <cell r="Z46">
            <v>601194.9284425159</v>
          </cell>
        </row>
        <row r="56">
          <cell r="Z56">
            <v>2053</v>
          </cell>
        </row>
        <row r="57">
          <cell r="Z57">
            <v>3990</v>
          </cell>
        </row>
        <row r="58">
          <cell r="Z58">
            <v>43</v>
          </cell>
        </row>
        <row r="59">
          <cell r="Z59">
            <v>45450</v>
          </cell>
        </row>
        <row r="66">
          <cell r="Z66">
            <v>14379372.227133084</v>
          </cell>
        </row>
        <row r="67">
          <cell r="Z67">
            <v>0</v>
          </cell>
        </row>
        <row r="68">
          <cell r="Z68">
            <v>0</v>
          </cell>
        </row>
        <row r="70">
          <cell r="Z70">
            <v>783332.38864489016</v>
          </cell>
        </row>
        <row r="71">
          <cell r="Z71">
            <v>659462.47536844434</v>
          </cell>
        </row>
        <row r="72">
          <cell r="Z72">
            <v>924481.47296917357</v>
          </cell>
        </row>
        <row r="74">
          <cell r="Z74">
            <v>0</v>
          </cell>
        </row>
        <row r="75">
          <cell r="Z75">
            <v>0</v>
          </cell>
        </row>
        <row r="82">
          <cell r="Z82">
            <v>11105427.28358189</v>
          </cell>
        </row>
        <row r="83">
          <cell r="Z83">
            <v>1382260.6623499561</v>
          </cell>
        </row>
        <row r="84">
          <cell r="Z84">
            <v>1301493.4916583982</v>
          </cell>
        </row>
        <row r="85">
          <cell r="Z85">
            <v>219442.34299095534</v>
          </cell>
        </row>
        <row r="86">
          <cell r="Z86">
            <v>218429.92164604409</v>
          </cell>
        </row>
        <row r="97">
          <cell r="Z97">
            <v>135309.53381099927</v>
          </cell>
        </row>
        <row r="98">
          <cell r="Z98">
            <v>58172.509251468968</v>
          </cell>
        </row>
        <row r="99">
          <cell r="Z99">
            <v>0</v>
          </cell>
        </row>
        <row r="101">
          <cell r="Z101">
            <v>11110069.85105883</v>
          </cell>
        </row>
        <row r="104">
          <cell r="P104">
            <v>0</v>
          </cell>
        </row>
      </sheetData>
      <sheetData sheetId="9"/>
      <sheetData sheetId="10">
        <row r="5">
          <cell r="Z5">
            <v>869075.60415631707</v>
          </cell>
        </row>
        <row r="10">
          <cell r="Z10">
            <v>11946.158522579915</v>
          </cell>
        </row>
        <row r="12">
          <cell r="Z12">
            <v>274.10294281970801</v>
          </cell>
        </row>
        <row r="14">
          <cell r="Z14">
            <v>-11349.617568110611</v>
          </cell>
        </row>
        <row r="15">
          <cell r="Z15">
            <v>0</v>
          </cell>
        </row>
        <row r="16">
          <cell r="Z16">
            <v>0</v>
          </cell>
        </row>
        <row r="19">
          <cell r="Z19">
            <v>0</v>
          </cell>
        </row>
        <row r="20">
          <cell r="Z20">
            <v>0</v>
          </cell>
        </row>
        <row r="21">
          <cell r="Z21">
            <v>0</v>
          </cell>
        </row>
        <row r="25">
          <cell r="Z25">
            <v>-86506.490112686559</v>
          </cell>
        </row>
        <row r="26">
          <cell r="Z26">
            <v>0</v>
          </cell>
        </row>
        <row r="27">
          <cell r="Z27">
            <v>0</v>
          </cell>
        </row>
        <row r="28">
          <cell r="Z28">
            <v>0</v>
          </cell>
        </row>
        <row r="29">
          <cell r="Z29">
            <v>0</v>
          </cell>
        </row>
        <row r="30">
          <cell r="Z30">
            <v>0</v>
          </cell>
        </row>
        <row r="39">
          <cell r="Z39">
            <v>2.944867547413343</v>
          </cell>
        </row>
        <row r="40">
          <cell r="Z40">
            <v>11730.438026530495</v>
          </cell>
        </row>
        <row r="43">
          <cell r="Z43">
            <v>14089.86016132952</v>
          </cell>
        </row>
        <row r="44">
          <cell r="Z44">
            <v>51977.958904327781</v>
          </cell>
        </row>
        <row r="45">
          <cell r="Z45">
            <v>35.589999999999996</v>
          </cell>
        </row>
        <row r="46">
          <cell r="Z46">
            <v>48778.685478007093</v>
          </cell>
        </row>
        <row r="56">
          <cell r="Z56">
            <v>1625</v>
          </cell>
        </row>
        <row r="57">
          <cell r="Z57">
            <v>3094</v>
          </cell>
        </row>
        <row r="58">
          <cell r="Z58">
            <v>61</v>
          </cell>
        </row>
        <row r="59">
          <cell r="Z59">
            <v>37868</v>
          </cell>
        </row>
        <row r="66">
          <cell r="Z66">
            <v>869075.60415631707</v>
          </cell>
        </row>
        <row r="67">
          <cell r="Z67">
            <v>0</v>
          </cell>
        </row>
        <row r="68">
          <cell r="Z68">
            <v>0</v>
          </cell>
        </row>
        <row r="70">
          <cell r="Z70">
            <v>0</v>
          </cell>
        </row>
        <row r="71">
          <cell r="Z71">
            <v>0</v>
          </cell>
        </row>
        <row r="72">
          <cell r="Z72">
            <v>0</v>
          </cell>
        </row>
        <row r="74">
          <cell r="Z74">
            <v>0</v>
          </cell>
        </row>
        <row r="75">
          <cell r="Z75">
            <v>0</v>
          </cell>
        </row>
        <row r="82">
          <cell r="Z82">
            <v>616546.86882854032</v>
          </cell>
        </row>
        <row r="83">
          <cell r="Z83">
            <v>49756.217808400201</v>
          </cell>
        </row>
        <row r="84">
          <cell r="Z84">
            <v>59544.960332176699</v>
          </cell>
        </row>
        <row r="85">
          <cell r="Z85">
            <v>366317.14562308497</v>
          </cell>
        </row>
        <row r="86">
          <cell r="Z86">
            <v>269459.78140522511</v>
          </cell>
        </row>
        <row r="99">
          <cell r="Z99">
            <v>0</v>
          </cell>
        </row>
        <row r="101">
          <cell r="Z101">
            <v>703615.49052262376</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7">
          <cell r="R7">
            <v>328456.08201397822</v>
          </cell>
          <cell r="S7">
            <v>1866733.0036499843</v>
          </cell>
        </row>
        <row r="8">
          <cell r="R8">
            <v>-29155.56016475982</v>
          </cell>
          <cell r="S8">
            <v>-106715.98453993064</v>
          </cell>
        </row>
        <row r="10">
          <cell r="R10">
            <v>1694205.2185076333</v>
          </cell>
          <cell r="S10">
            <v>11599487.694021599</v>
          </cell>
        </row>
        <row r="12">
          <cell r="R12">
            <v>-12758.048937518435</v>
          </cell>
          <cell r="S12">
            <v>-72481.293615506744</v>
          </cell>
        </row>
        <row r="19">
          <cell r="R19">
            <v>28874.519680359983</v>
          </cell>
          <cell r="S19">
            <v>282204.32905960898</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D6">
            <v>-113027.35</v>
          </cell>
        </row>
        <row r="9">
          <cell r="D9">
            <v>-29795.040000000001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4519497.9629246565</v>
          </cell>
          <cell r="Q28">
            <v>4975255.765080506</v>
          </cell>
        </row>
      </sheetData>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4104659.0772677409</v>
          </cell>
          <cell r="Q28">
            <v>8549200.4564945586</v>
          </cell>
        </row>
      </sheetData>
      <sheetData sheetId="1"/>
      <sheetData sheetId="2"/>
      <sheetData sheetId="3">
        <row r="17">
          <cell r="J17">
            <v>14790</v>
          </cell>
          <cell r="K17">
            <v>15898.55625654014</v>
          </cell>
          <cell r="N17">
            <v>27249</v>
          </cell>
          <cell r="O17">
            <v>40821.322459989744</v>
          </cell>
        </row>
        <row r="23">
          <cell r="J23">
            <v>6212065</v>
          </cell>
          <cell r="K23">
            <v>5016830.6108057136</v>
          </cell>
          <cell r="N23">
            <v>7560561</v>
          </cell>
          <cell r="O23">
            <v>11624270.761309024</v>
          </cell>
        </row>
        <row r="24">
          <cell r="J24">
            <v>119942</v>
          </cell>
          <cell r="K24">
            <v>128505.98710450184</v>
          </cell>
          <cell r="N24">
            <v>388491</v>
          </cell>
          <cell r="O24">
            <v>433831.90187850513</v>
          </cell>
        </row>
        <row r="28">
          <cell r="J28">
            <v>1843</v>
          </cell>
          <cell r="K28">
            <v>1263.4166666666667</v>
          </cell>
          <cell r="N28">
            <v>1981</v>
          </cell>
          <cell r="O28">
            <v>3195.0833333333335</v>
          </cell>
        </row>
        <row r="42">
          <cell r="J42">
            <v>0.8</v>
          </cell>
          <cell r="K42">
            <v>0.8</v>
          </cell>
          <cell r="N42">
            <v>0.85</v>
          </cell>
          <cell r="O42">
            <v>0.85</v>
          </cell>
        </row>
      </sheetData>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23">
          <cell r="R23">
            <v>4470470.2808068814</v>
          </cell>
          <cell r="S23">
            <v>4978768.0384717444</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23">
          <cell r="R23">
            <v>4010887.2693609977</v>
          </cell>
          <cell r="S23">
            <v>8475550.2595850993</v>
          </cell>
        </row>
      </sheetData>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row>
        <row r="12">
          <cell r="B12">
            <v>2028.7717910034087</v>
          </cell>
          <cell r="C12">
            <v>1939.3092785878625</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162</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5" zoomScaleNormal="85" workbookViewId="0">
      <pane xSplit="2" ySplit="3" topLeftCell="I4"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6">
        <f>+'[1]Compr. Health Cov. - Small Grp'!$Z$5</f>
        <v>2700385.7256900272</v>
      </c>
      <c r="K5" s="106">
        <f>J5+67463+'Pt 2 Premium and Claims'!K16</f>
        <v>2738053.6856900272</v>
      </c>
      <c r="L5" s="106"/>
      <c r="M5" s="106"/>
      <c r="N5" s="106"/>
      <c r="O5" s="105"/>
      <c r="P5" s="105">
        <f>+'[1]Compr. Health Cov. - Large Grp'!$Z$5</f>
        <v>14379372.227133084</v>
      </c>
      <c r="Q5" s="106">
        <f>P5-67463</f>
        <v>14311909.227133084</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f>+'[1]Compr. Health Cov. - Other'!$Z$5</f>
        <v>869075.60415631707</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4"/>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4"/>
      <c r="AU7" s="113"/>
      <c r="AV7" s="309"/>
      <c r="AW7" s="316"/>
    </row>
    <row r="8" spans="1:49" ht="25.5" x14ac:dyDescent="0.2">
      <c r="B8" s="155" t="s">
        <v>225</v>
      </c>
      <c r="C8" s="62" t="s">
        <v>59</v>
      </c>
      <c r="D8" s="109"/>
      <c r="E8" s="287"/>
      <c r="F8" s="288"/>
      <c r="G8" s="288"/>
      <c r="H8" s="288"/>
      <c r="I8" s="291"/>
      <c r="J8" s="379">
        <f>+'[1]Compr. Health Cov. - Small Grp'!$Z$14</f>
        <v>-11600.081756585716</v>
      </c>
      <c r="K8" s="287"/>
      <c r="L8" s="288"/>
      <c r="M8" s="288"/>
      <c r="N8" s="288"/>
      <c r="O8" s="291"/>
      <c r="P8" s="379">
        <f>+'[1]Compr. Health Cov. - Large Grp'!$Z$14</f>
        <v>-75962.081082028977</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4">
        <f>+'[1]Compr. Health Cov. - Other'!$Z$14</f>
        <v>-11349.617568110611</v>
      </c>
      <c r="AU8" s="113"/>
      <c r="AV8" s="309"/>
      <c r="AW8" s="316"/>
    </row>
    <row r="9" spans="1:49" ht="15" x14ac:dyDescent="0.2">
      <c r="B9" s="155" t="s">
        <v>226</v>
      </c>
      <c r="C9" s="62" t="s">
        <v>60</v>
      </c>
      <c r="D9" s="109"/>
      <c r="E9" s="286"/>
      <c r="F9" s="289"/>
      <c r="G9" s="289"/>
      <c r="H9" s="289"/>
      <c r="I9" s="290"/>
      <c r="J9" s="379">
        <f>+'[1]Compr. Health Cov. - Small Grp'!$Z$15</f>
        <v>0</v>
      </c>
      <c r="K9" s="286"/>
      <c r="L9" s="289"/>
      <c r="M9" s="289"/>
      <c r="N9" s="289"/>
      <c r="O9" s="290"/>
      <c r="P9" s="379">
        <f>+'[1]Compr. Health Cov. - Large Grp'!$Z$15</f>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4">
        <f>+'[1]Compr. Health Cov. - Other'!$Z$15</f>
        <v>0</v>
      </c>
      <c r="AU9" s="113"/>
      <c r="AV9" s="309"/>
      <c r="AW9" s="316"/>
    </row>
    <row r="10" spans="1:49" ht="15" x14ac:dyDescent="0.2">
      <c r="B10" s="155" t="s">
        <v>227</v>
      </c>
      <c r="C10" s="62" t="s">
        <v>52</v>
      </c>
      <c r="D10" s="109"/>
      <c r="E10" s="286"/>
      <c r="F10" s="289"/>
      <c r="G10" s="289"/>
      <c r="H10" s="289"/>
      <c r="I10" s="290"/>
      <c r="J10" s="379">
        <f>+'[1]Compr. Health Cov. - Small Grp'!$Z$16</f>
        <v>0</v>
      </c>
      <c r="K10" s="286"/>
      <c r="L10" s="289"/>
      <c r="M10" s="289"/>
      <c r="N10" s="289"/>
      <c r="O10" s="290"/>
      <c r="P10" s="379">
        <f>+'[1]Compr. Health Cov. - Large Grp'!$Z$16</f>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4">
        <f>+'[1]Compr. Health Cov. - Other'!$Z$16</f>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f>'Pt 2 Premium and Claims'!J54</f>
        <v>1746149.9088457662</v>
      </c>
      <c r="K12" s="106">
        <f>'Pt 2 Premium and Claims'!K54</f>
        <v>1710321.689250475</v>
      </c>
      <c r="L12" s="106"/>
      <c r="M12" s="106"/>
      <c r="N12" s="106"/>
      <c r="O12" s="105"/>
      <c r="P12" s="105">
        <f>'Pt 2 Premium and Claims'!P54</f>
        <v>11110069.85105883</v>
      </c>
      <c r="Q12" s="106">
        <f>'Pt 2 Premium and Claims'!Q54</f>
        <v>11809210.729465701</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f>'Pt 2 Premium and Claims'!AT54</f>
        <v>703615.49052262376</v>
      </c>
      <c r="AU12" s="107"/>
      <c r="AV12" s="310"/>
      <c r="AW12" s="315"/>
    </row>
    <row r="13" spans="1:49" ht="25.5" x14ac:dyDescent="0.2">
      <c r="B13" s="155" t="s">
        <v>230</v>
      </c>
      <c r="C13" s="62" t="s">
        <v>37</v>
      </c>
      <c r="D13" s="109"/>
      <c r="E13" s="110"/>
      <c r="F13" s="110"/>
      <c r="G13" s="287"/>
      <c r="H13" s="288"/>
      <c r="I13" s="109"/>
      <c r="J13" s="379">
        <f>+'[1]Compr. Health Cov. - Small Grp'!$Z$19</f>
        <v>272099.23</v>
      </c>
      <c r="K13" s="110">
        <f>[2]MLREstimate!$R$7</f>
        <v>328456.08201397822</v>
      </c>
      <c r="L13" s="110"/>
      <c r="M13" s="287"/>
      <c r="N13" s="288"/>
      <c r="O13" s="109"/>
      <c r="P13" s="379">
        <f>+'[1]Compr. Health Cov. - Large Grp'!$Z$19</f>
        <v>1578708.5</v>
      </c>
      <c r="Q13" s="110">
        <f>[2]MLREstimate!$S$7</f>
        <v>1866733.0036499843</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84">
        <f>+'[1]Compr. Health Cov. - Other'!$Z$19</f>
        <v>0</v>
      </c>
      <c r="AU13" s="113"/>
      <c r="AV13" s="309"/>
      <c r="AW13" s="316"/>
    </row>
    <row r="14" spans="1:49" ht="25.5" x14ac:dyDescent="0.2">
      <c r="B14" s="155" t="s">
        <v>231</v>
      </c>
      <c r="C14" s="62" t="s">
        <v>6</v>
      </c>
      <c r="D14" s="109"/>
      <c r="E14" s="110"/>
      <c r="F14" s="110"/>
      <c r="G14" s="286"/>
      <c r="H14" s="289"/>
      <c r="I14" s="109"/>
      <c r="J14" s="379">
        <f>+'[1]Compr. Health Cov. - Small Grp'!$Z$20</f>
        <v>43273.91</v>
      </c>
      <c r="K14" s="110">
        <f>(-1)*[2]MLREstimate!$R$8</f>
        <v>29155.56016475982</v>
      </c>
      <c r="L14" s="110"/>
      <c r="M14" s="286"/>
      <c r="N14" s="289"/>
      <c r="O14" s="109"/>
      <c r="P14" s="379">
        <f>+'[1]Compr. Health Cov. - Large Grp'!$Z$20</f>
        <v>138729.79</v>
      </c>
      <c r="Q14" s="110">
        <f>(-1)*[2]MLREstimate!$S$8</f>
        <v>106715.98453993064</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84">
        <f>+'[1]Compr. Health Cov. - Other'!$Z$20</f>
        <v>0</v>
      </c>
      <c r="AU14" s="113"/>
      <c r="AV14" s="309"/>
      <c r="AW14" s="316"/>
    </row>
    <row r="15" spans="1:49" ht="38.25" x14ac:dyDescent="0.2">
      <c r="B15" s="155" t="s">
        <v>232</v>
      </c>
      <c r="C15" s="62" t="s">
        <v>7</v>
      </c>
      <c r="D15" s="109"/>
      <c r="E15" s="110"/>
      <c r="F15" s="110"/>
      <c r="G15" s="286"/>
      <c r="H15" s="292"/>
      <c r="I15" s="109"/>
      <c r="J15" s="379">
        <f>+'[1]Compr. Health Cov. - Small Grp'!$Z$21</f>
        <v>0</v>
      </c>
      <c r="K15" s="381">
        <f>J15</f>
        <v>0</v>
      </c>
      <c r="L15" s="110"/>
      <c r="M15" s="286"/>
      <c r="N15" s="292"/>
      <c r="O15" s="109"/>
      <c r="P15" s="379">
        <f>+'[1]Compr. Health Cov. - Large Grp'!$Z$21</f>
        <v>0</v>
      </c>
      <c r="Q15" s="381">
        <f>P15</f>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84">
        <f>+'[1]Compr. Health Cov. - Other'!$Z$21</f>
        <v>0</v>
      </c>
      <c r="AU15" s="113"/>
      <c r="AV15" s="309"/>
      <c r="AW15" s="316"/>
    </row>
    <row r="16" spans="1:49" ht="25.5" x14ac:dyDescent="0.2">
      <c r="B16" s="155" t="s">
        <v>233</v>
      </c>
      <c r="C16" s="62" t="s">
        <v>61</v>
      </c>
      <c r="D16" s="109"/>
      <c r="E16" s="287"/>
      <c r="F16" s="288"/>
      <c r="G16" s="289"/>
      <c r="H16" s="289"/>
      <c r="I16" s="291"/>
      <c r="J16" s="379">
        <f>+'[1]Compr. Health Cov. - Small Grp'!$Z$25</f>
        <v>0</v>
      </c>
      <c r="K16" s="287"/>
      <c r="L16" s="288"/>
      <c r="M16" s="289"/>
      <c r="N16" s="289"/>
      <c r="O16" s="291"/>
      <c r="P16" s="379">
        <f>+'[1]Compr. Health Cov. - Large Grp'!$Z$25</f>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84">
        <f>+'[1]Compr. Health Cov. - Other'!$Z$25</f>
        <v>-86506.490112686559</v>
      </c>
      <c r="AU16" s="113"/>
      <c r="AV16" s="309"/>
      <c r="AW16" s="316"/>
    </row>
    <row r="17" spans="1:49" ht="15" x14ac:dyDescent="0.2">
      <c r="B17" s="155" t="s">
        <v>234</v>
      </c>
      <c r="C17" s="62" t="s">
        <v>62</v>
      </c>
      <c r="D17" s="109"/>
      <c r="E17" s="286"/>
      <c r="F17" s="289"/>
      <c r="G17" s="289"/>
      <c r="H17" s="289"/>
      <c r="I17" s="290"/>
      <c r="J17" s="379">
        <f>+'[1]Compr. Health Cov. - Small Grp'!$Z$26</f>
        <v>0</v>
      </c>
      <c r="K17" s="286"/>
      <c r="L17" s="289"/>
      <c r="M17" s="289"/>
      <c r="N17" s="289"/>
      <c r="O17" s="290"/>
      <c r="P17" s="379">
        <f>+'[1]Compr. Health Cov. - Large Grp'!$Z$26</f>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84">
        <f>+'[1]Compr. Health Cov. - Other'!$Z$26</f>
        <v>0</v>
      </c>
      <c r="AU17" s="113"/>
      <c r="AV17" s="309"/>
      <c r="AW17" s="316"/>
    </row>
    <row r="18" spans="1:49" ht="15" x14ac:dyDescent="0.2">
      <c r="B18" s="155" t="s">
        <v>235</v>
      </c>
      <c r="C18" s="62" t="s">
        <v>63</v>
      </c>
      <c r="D18" s="109"/>
      <c r="E18" s="286"/>
      <c r="F18" s="289"/>
      <c r="G18" s="289"/>
      <c r="H18" s="292"/>
      <c r="I18" s="290"/>
      <c r="J18" s="379">
        <f>+'[1]Compr. Health Cov. - Small Grp'!$Z$27</f>
        <v>0</v>
      </c>
      <c r="K18" s="286"/>
      <c r="L18" s="289"/>
      <c r="M18" s="289"/>
      <c r="N18" s="292"/>
      <c r="O18" s="290"/>
      <c r="P18" s="379">
        <f>+'[1]Compr. Health Cov. - Large Grp'!$Z$27</f>
        <v>783332.38864489016</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84">
        <f>+'[1]Compr. Health Cov. - Other'!$Z$27</f>
        <v>0</v>
      </c>
      <c r="AU18" s="113"/>
      <c r="AV18" s="309"/>
      <c r="AW18" s="316"/>
    </row>
    <row r="19" spans="1:49" ht="15" x14ac:dyDescent="0.2">
      <c r="B19" s="155" t="s">
        <v>236</v>
      </c>
      <c r="C19" s="62" t="s">
        <v>64</v>
      </c>
      <c r="D19" s="109"/>
      <c r="E19" s="286"/>
      <c r="F19" s="289"/>
      <c r="G19" s="289"/>
      <c r="H19" s="289"/>
      <c r="I19" s="290"/>
      <c r="J19" s="379">
        <f>+'[1]Compr. Health Cov. - Small Grp'!$Z$28</f>
        <v>192955.80953930266</v>
      </c>
      <c r="K19" s="286"/>
      <c r="L19" s="289"/>
      <c r="M19" s="289"/>
      <c r="N19" s="289"/>
      <c r="O19" s="290"/>
      <c r="P19" s="379">
        <f>+'[1]Compr. Health Cov. - Large Grp'!$Z$28</f>
        <v>924481.47296917357</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84">
        <f>+'[1]Compr. Health Cov. - Other'!$Z$28</f>
        <v>0</v>
      </c>
      <c r="AU19" s="113"/>
      <c r="AV19" s="309"/>
      <c r="AW19" s="316"/>
    </row>
    <row r="20" spans="1:49" ht="15" x14ac:dyDescent="0.2">
      <c r="B20" s="155" t="s">
        <v>237</v>
      </c>
      <c r="C20" s="62" t="s">
        <v>65</v>
      </c>
      <c r="D20" s="109"/>
      <c r="E20" s="286"/>
      <c r="F20" s="289"/>
      <c r="G20" s="289"/>
      <c r="H20" s="289"/>
      <c r="I20" s="290"/>
      <c r="J20" s="379">
        <f>+'[1]Compr. Health Cov. - Small Grp'!$Z$29</f>
        <v>0</v>
      </c>
      <c r="K20" s="286"/>
      <c r="L20" s="289"/>
      <c r="M20" s="289"/>
      <c r="N20" s="289"/>
      <c r="O20" s="290"/>
      <c r="P20" s="379">
        <f>+'[1]Compr. Health Cov. - Large Grp'!$Z$29</f>
        <v>659462.47536844434</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84">
        <f>+'[1]Compr. Health Cov. - Other'!$Z$29</f>
        <v>0</v>
      </c>
      <c r="AU20" s="113"/>
      <c r="AV20" s="309"/>
      <c r="AW20" s="316"/>
    </row>
    <row r="21" spans="1:49" ht="15" x14ac:dyDescent="0.2">
      <c r="B21" s="155" t="s">
        <v>238</v>
      </c>
      <c r="C21" s="62" t="s">
        <v>66</v>
      </c>
      <c r="D21" s="109"/>
      <c r="E21" s="286"/>
      <c r="F21" s="289"/>
      <c r="G21" s="289"/>
      <c r="H21" s="289"/>
      <c r="I21" s="290"/>
      <c r="J21" s="379">
        <f>+'[1]Compr. Health Cov. - Small Grp'!$Z$30</f>
        <v>0</v>
      </c>
      <c r="K21" s="286"/>
      <c r="L21" s="289"/>
      <c r="M21" s="289"/>
      <c r="N21" s="289"/>
      <c r="O21" s="290"/>
      <c r="P21" s="379">
        <f>+'[1]Compr. Health Cov. - Large Grp'!$Z$30</f>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84">
        <f>+'[1]Compr. Health Cov. - Other'!$Z$30</f>
        <v>0</v>
      </c>
      <c r="AU21" s="113"/>
      <c r="AV21" s="309"/>
      <c r="AW21" s="316"/>
    </row>
    <row r="22" spans="1:49" x14ac:dyDescent="0.2">
      <c r="B22" s="155" t="s">
        <v>239</v>
      </c>
      <c r="C22" s="62" t="s">
        <v>28</v>
      </c>
      <c r="D22" s="114"/>
      <c r="E22" s="115"/>
      <c r="F22" s="115"/>
      <c r="G22" s="115"/>
      <c r="H22" s="115"/>
      <c r="I22" s="114"/>
      <c r="J22" s="115"/>
      <c r="K22" s="115"/>
      <c r="L22" s="115"/>
      <c r="M22" s="115"/>
      <c r="N22" s="115"/>
      <c r="O22" s="114"/>
      <c r="P22" s="115"/>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168181.51528447485</v>
      </c>
      <c r="K25" s="110">
        <f>J25</f>
        <v>168181.51528447485</v>
      </c>
      <c r="L25" s="110"/>
      <c r="M25" s="110"/>
      <c r="N25" s="110"/>
      <c r="O25" s="109"/>
      <c r="P25" s="109">
        <v>129134.05365783465</v>
      </c>
      <c r="Q25" s="110">
        <f>P25</f>
        <v>129134.05365783465</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19378.195886419897</v>
      </c>
      <c r="AU25" s="113"/>
      <c r="AV25" s="113"/>
      <c r="AW25" s="316"/>
    </row>
    <row r="26" spans="1:49" s="5" customFormat="1" x14ac:dyDescent="0.2">
      <c r="A26" s="35"/>
      <c r="B26" s="158" t="s">
        <v>243</v>
      </c>
      <c r="C26" s="62"/>
      <c r="D26" s="109"/>
      <c r="E26" s="110"/>
      <c r="F26" s="110"/>
      <c r="G26" s="110"/>
      <c r="H26" s="110"/>
      <c r="I26" s="109"/>
      <c r="J26" s="109">
        <v>2061.5887808903267</v>
      </c>
      <c r="K26" s="110">
        <f t="shared" ref="K26:K27" si="0">J26</f>
        <v>2061.5887808903267</v>
      </c>
      <c r="L26" s="110"/>
      <c r="M26" s="110"/>
      <c r="N26" s="110"/>
      <c r="O26" s="109"/>
      <c r="P26" s="109">
        <v>10977.82020475906</v>
      </c>
      <c r="Q26" s="110">
        <f t="shared" ref="Q26:Q27" si="1">P26</f>
        <v>10977.82020475906</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38995.869159565176</v>
      </c>
      <c r="K27" s="110">
        <f t="shared" si="0"/>
        <v>38995.869159565176</v>
      </c>
      <c r="L27" s="110"/>
      <c r="M27" s="110"/>
      <c r="N27" s="110"/>
      <c r="O27" s="109"/>
      <c r="P27" s="109">
        <v>207650.35410075265</v>
      </c>
      <c r="Q27" s="110">
        <f t="shared" si="1"/>
        <v>207650.35410075265</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11138.806536238606</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79">
        <f>+'[1]Compr. Health Cov. - Small Grp'!$Z$10</f>
        <v>44581.114022730224</v>
      </c>
      <c r="K31" s="381">
        <f>J31</f>
        <v>44581.114022730224</v>
      </c>
      <c r="L31" s="110"/>
      <c r="M31" s="110"/>
      <c r="N31" s="110"/>
      <c r="O31" s="109"/>
      <c r="P31" s="379">
        <f>+'[1]Compr. Health Cov. - Large Grp'!$Z$10</f>
        <v>237391.43142940948</v>
      </c>
      <c r="Q31" s="381">
        <f>P31</f>
        <v>237391.43142940948</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4">
        <f>+'[1]Compr. Health Cov. - Other'!$Z$10</f>
        <v>11946.158522579915</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379">
        <v>27924.260459771347</v>
      </c>
      <c r="K34" s="381">
        <f>J34</f>
        <v>27924.260459771347</v>
      </c>
      <c r="L34" s="110"/>
      <c r="M34" s="110"/>
      <c r="N34" s="110"/>
      <c r="O34" s="109"/>
      <c r="P34" s="379">
        <v>148694.78992112359</v>
      </c>
      <c r="Q34" s="381">
        <f>P34</f>
        <v>148694.78992112359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4">
        <v>0</v>
      </c>
      <c r="AU34" s="113"/>
      <c r="AV34" s="113"/>
      <c r="AW34" s="316"/>
    </row>
    <row r="35" spans="1:49" ht="15" x14ac:dyDescent="0.2">
      <c r="B35" s="158" t="s">
        <v>252</v>
      </c>
      <c r="C35" s="62"/>
      <c r="D35" s="109"/>
      <c r="E35" s="110"/>
      <c r="F35" s="110"/>
      <c r="G35" s="110"/>
      <c r="H35" s="110"/>
      <c r="I35" s="109"/>
      <c r="J35" s="379">
        <f>+'[1]Compr. Health Cov. - Small Grp'!$Z$12</f>
        <v>945.16853229743538</v>
      </c>
      <c r="K35" s="381">
        <f>J35</f>
        <v>945.16853229743538</v>
      </c>
      <c r="L35" s="110"/>
      <c r="M35" s="110"/>
      <c r="N35" s="110"/>
      <c r="O35" s="109"/>
      <c r="P35" s="379">
        <f>+'[1]Compr. Health Cov. - Large Grp'!$Z$12</f>
        <v>5032.9588154688545</v>
      </c>
      <c r="Q35" s="381">
        <f>P35</f>
        <v>5032.9588154688545</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4">
        <f>+'[1]Compr. Health Cov. - Other'!$Z$12</f>
        <v>274.10294281970801</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79">
        <f>+'[1]Compr. Health Cov. - Small Grp'!$Z$32</f>
        <v>3360.2482362065148</v>
      </c>
      <c r="K37" s="382">
        <f>J37</f>
        <v>3360.2482362065148</v>
      </c>
      <c r="L37" s="118"/>
      <c r="M37" s="118"/>
      <c r="N37" s="118"/>
      <c r="O37" s="117"/>
      <c r="P37" s="379">
        <f>+'[1]Compr. Health Cov. - Large Grp'!$Z$32</f>
        <v>42707.787193504846</v>
      </c>
      <c r="Q37" s="382">
        <f>P37</f>
        <v>42707.787193504846</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ht="16.5" thickTop="1" thickBot="1" x14ac:dyDescent="0.25">
      <c r="B38" s="155" t="s">
        <v>255</v>
      </c>
      <c r="C38" s="62" t="s">
        <v>16</v>
      </c>
      <c r="D38" s="109"/>
      <c r="E38" s="110"/>
      <c r="F38" s="110"/>
      <c r="G38" s="110"/>
      <c r="H38" s="110"/>
      <c r="I38" s="109"/>
      <c r="J38" s="379">
        <f>+'[1]Compr. Health Cov. - Small Grp'!$Z$33</f>
        <v>944.88220031021513</v>
      </c>
      <c r="K38" s="382">
        <f t="shared" ref="K38:K41" si="2">J38</f>
        <v>944.88220031021513</v>
      </c>
      <c r="L38" s="110"/>
      <c r="M38" s="110"/>
      <c r="N38" s="110"/>
      <c r="O38" s="109"/>
      <c r="P38" s="379">
        <f>+'[1]Compr. Health Cov. - Large Grp'!$Z$33</f>
        <v>9455.5458905384457</v>
      </c>
      <c r="Q38" s="382">
        <f t="shared" ref="Q38:Q42" si="3">P38</f>
        <v>9455.5458905384457</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ht="16.5" thickTop="1" thickBot="1" x14ac:dyDescent="0.25">
      <c r="B39" s="158" t="s">
        <v>256</v>
      </c>
      <c r="C39" s="62" t="s">
        <v>17</v>
      </c>
      <c r="D39" s="109"/>
      <c r="E39" s="110"/>
      <c r="F39" s="110"/>
      <c r="G39" s="110"/>
      <c r="H39" s="110"/>
      <c r="I39" s="109"/>
      <c r="J39" s="379">
        <f>+'[1]Compr. Health Cov. - Small Grp'!$Z$34</f>
        <v>296.70000000000005</v>
      </c>
      <c r="K39" s="382">
        <f t="shared" si="2"/>
        <v>296.70000000000005</v>
      </c>
      <c r="L39" s="110"/>
      <c r="M39" s="110"/>
      <c r="N39" s="110"/>
      <c r="O39" s="109"/>
      <c r="P39" s="379">
        <f>+'[1]Compr. Health Cov. - Large Grp'!$Z$34</f>
        <v>5506.89</v>
      </c>
      <c r="Q39" s="382">
        <f t="shared" si="3"/>
        <v>5506.89</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ht="16.5" thickTop="1" thickBot="1" x14ac:dyDescent="0.25">
      <c r="B40" s="158" t="s">
        <v>257</v>
      </c>
      <c r="C40" s="62" t="s">
        <v>38</v>
      </c>
      <c r="D40" s="109"/>
      <c r="E40" s="110"/>
      <c r="F40" s="110"/>
      <c r="G40" s="110"/>
      <c r="H40" s="110"/>
      <c r="I40" s="109"/>
      <c r="J40" s="379">
        <f>+'[1]Compr. Health Cov. - Small Grp'!$Z$35</f>
        <v>0</v>
      </c>
      <c r="K40" s="382">
        <f t="shared" si="2"/>
        <v>0</v>
      </c>
      <c r="L40" s="110"/>
      <c r="M40" s="110"/>
      <c r="N40" s="110"/>
      <c r="O40" s="109"/>
      <c r="P40" s="379">
        <f>+'[1]Compr. Health Cov. - Large Grp'!$Z$35</f>
        <v>2740.2215985356929</v>
      </c>
      <c r="Q40" s="382">
        <f t="shared" si="3"/>
        <v>2740.2215985356929</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7" thickTop="1" thickBot="1" x14ac:dyDescent="0.25">
      <c r="A41" s="35"/>
      <c r="B41" s="158" t="s">
        <v>258</v>
      </c>
      <c r="C41" s="62" t="s">
        <v>129</v>
      </c>
      <c r="D41" s="109"/>
      <c r="E41" s="110"/>
      <c r="F41" s="110"/>
      <c r="G41" s="110"/>
      <c r="H41" s="110"/>
      <c r="I41" s="109"/>
      <c r="J41" s="379">
        <f>+'[1]Compr. Health Cov. - Small Grp'!$Z$36</f>
        <v>504.39000000000004</v>
      </c>
      <c r="K41" s="382">
        <f t="shared" si="2"/>
        <v>504.39000000000004</v>
      </c>
      <c r="L41" s="110"/>
      <c r="M41" s="110"/>
      <c r="N41" s="110"/>
      <c r="O41" s="109"/>
      <c r="P41" s="379">
        <f>+'[1]Compr. Health Cov. - Large Grp'!$Z$36</f>
        <v>9361.7130000000016</v>
      </c>
      <c r="Q41" s="382">
        <f t="shared" si="3"/>
        <v>9361.7130000000016</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thickTop="1" x14ac:dyDescent="0.2">
      <c r="A42" s="35"/>
      <c r="B42" s="155" t="s">
        <v>259</v>
      </c>
      <c r="C42" s="62" t="s">
        <v>87</v>
      </c>
      <c r="D42" s="109"/>
      <c r="E42" s="110"/>
      <c r="F42" s="110"/>
      <c r="G42" s="110"/>
      <c r="H42" s="110"/>
      <c r="I42" s="109"/>
      <c r="J42" s="379"/>
      <c r="K42" s="110"/>
      <c r="L42" s="110"/>
      <c r="M42" s="110"/>
      <c r="N42" s="110"/>
      <c r="O42" s="109"/>
      <c r="P42" s="379"/>
      <c r="Q42" s="382">
        <f t="shared" si="3"/>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79">
        <f>+'[1]Compr. Health Cov. - Small Grp'!$Z$39</f>
        <v>16752.376210879578</v>
      </c>
      <c r="K44" s="382">
        <f>J44</f>
        <v>16752.376210879578</v>
      </c>
      <c r="L44" s="118"/>
      <c r="M44" s="118"/>
      <c r="N44" s="118"/>
      <c r="O44" s="117"/>
      <c r="P44" s="379">
        <f>+'[1]Compr. Health Cov. - Large Grp'!$Z$39</f>
        <v>276529.35223485675</v>
      </c>
      <c r="Q44" s="382">
        <f>P44</f>
        <v>276529.35223485675</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4">
        <f>+'[1]Compr. Health Cov. - Other'!$Z$39</f>
        <v>2.944867547413343</v>
      </c>
      <c r="AU44" s="119"/>
      <c r="AV44" s="119"/>
      <c r="AW44" s="315"/>
    </row>
    <row r="45" spans="1:49" ht="16.5" thickTop="1" thickBot="1" x14ac:dyDescent="0.25">
      <c r="B45" s="161" t="s">
        <v>262</v>
      </c>
      <c r="C45" s="62" t="s">
        <v>19</v>
      </c>
      <c r="D45" s="109"/>
      <c r="E45" s="110"/>
      <c r="F45" s="110"/>
      <c r="G45" s="110"/>
      <c r="H45" s="110"/>
      <c r="I45" s="109"/>
      <c r="J45" s="379">
        <f>+'[1]Compr. Health Cov. - Small Grp'!$Z$40</f>
        <v>10226.525298867831</v>
      </c>
      <c r="K45" s="382">
        <f t="shared" ref="K45:K47" si="4">J45</f>
        <v>10226.525298867831</v>
      </c>
      <c r="L45" s="110"/>
      <c r="M45" s="110"/>
      <c r="N45" s="110"/>
      <c r="O45" s="109"/>
      <c r="P45" s="379">
        <f>+'[1]Compr. Health Cov. - Large Grp'!$Z$40</f>
        <v>168807.95780318836</v>
      </c>
      <c r="Q45" s="382">
        <f t="shared" ref="Q45:Q47" si="5">P45</f>
        <v>168807.95780318836</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4">
        <f>+'[1]Compr. Health Cov. - Other'!$Z$40</f>
        <v>11730.438026530495</v>
      </c>
      <c r="AU45" s="113"/>
      <c r="AV45" s="113"/>
      <c r="AW45" s="316"/>
    </row>
    <row r="46" spans="1:49" ht="16.5" thickTop="1" thickBot="1" x14ac:dyDescent="0.25">
      <c r="B46" s="161" t="s">
        <v>263</v>
      </c>
      <c r="C46" s="62" t="s">
        <v>20</v>
      </c>
      <c r="D46" s="109"/>
      <c r="E46" s="110"/>
      <c r="F46" s="110"/>
      <c r="G46" s="110"/>
      <c r="H46" s="110"/>
      <c r="I46" s="109"/>
      <c r="J46" s="379">
        <f>+'[1]Compr. Health Cov. - Small Grp'!$Z$43</f>
        <v>65895.87789305445</v>
      </c>
      <c r="K46" s="382">
        <f t="shared" si="4"/>
        <v>65895.87789305445</v>
      </c>
      <c r="L46" s="110"/>
      <c r="M46" s="110"/>
      <c r="N46" s="110"/>
      <c r="O46" s="109"/>
      <c r="P46" s="379">
        <f>+'[1]Compr. Health Cov. - Large Grp'!$Z$43</f>
        <v>205854.81199311532</v>
      </c>
      <c r="Q46" s="382">
        <f t="shared" si="5"/>
        <v>205854.81199311532</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4">
        <f>+'[1]Compr. Health Cov. - Other'!$Z$43</f>
        <v>14089.86016132952</v>
      </c>
      <c r="AU46" s="113"/>
      <c r="AV46" s="113"/>
      <c r="AW46" s="316"/>
    </row>
    <row r="47" spans="1:49" ht="15.75" thickTop="1" x14ac:dyDescent="0.2">
      <c r="B47" s="161" t="s">
        <v>264</v>
      </c>
      <c r="C47" s="62" t="s">
        <v>21</v>
      </c>
      <c r="D47" s="109"/>
      <c r="E47" s="110"/>
      <c r="F47" s="110"/>
      <c r="G47" s="110"/>
      <c r="H47" s="110"/>
      <c r="I47" s="109"/>
      <c r="J47" s="379">
        <f>+'[1]Compr. Health Cov. - Small Grp'!$Z$44</f>
        <v>200264.08119386926</v>
      </c>
      <c r="K47" s="382">
        <f t="shared" si="4"/>
        <v>200264.08119386926</v>
      </c>
      <c r="L47" s="110"/>
      <c r="M47" s="110"/>
      <c r="N47" s="110"/>
      <c r="O47" s="109"/>
      <c r="P47" s="379">
        <f>+'[1]Compr. Health Cov. - Large Grp'!$Z$44</f>
        <v>746144.47518028005</v>
      </c>
      <c r="Q47" s="382">
        <f t="shared" si="5"/>
        <v>746144.47518028005</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4">
        <f>+'[1]Compr. Health Cov. - Other'!$Z$44</f>
        <v>51977.958904327781</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79">
        <f>+'[1]Compr. Health Cov. - Small Grp'!$Z$45</f>
        <v>118.95153495027085</v>
      </c>
      <c r="K50" s="381">
        <f>J50</f>
        <v>118.95153495027085</v>
      </c>
      <c r="L50" s="110"/>
      <c r="M50" s="110"/>
      <c r="N50" s="110"/>
      <c r="O50" s="109"/>
      <c r="P50" s="379">
        <f>+'[1]Compr. Health Cov. - Large Grp'!$Z$45</f>
        <v>633.40891701747739</v>
      </c>
      <c r="Q50" s="381">
        <f>P50</f>
        <v>633.40891701747739</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4">
        <f>+'[1]Compr. Health Cov. - Other'!$Z$45</f>
        <v>35.589999999999996</v>
      </c>
      <c r="AU50" s="113"/>
      <c r="AV50" s="113"/>
      <c r="AW50" s="316"/>
    </row>
    <row r="51" spans="2:49" ht="15" x14ac:dyDescent="0.2">
      <c r="B51" s="155" t="s">
        <v>267</v>
      </c>
      <c r="C51" s="62"/>
      <c r="D51" s="109"/>
      <c r="E51" s="110"/>
      <c r="F51" s="110"/>
      <c r="G51" s="110"/>
      <c r="H51" s="110"/>
      <c r="I51" s="109"/>
      <c r="J51" s="379">
        <f>+'[1]Compr. Health Cov. - Small Grp'!$Z$46</f>
        <v>209676.05620531621</v>
      </c>
      <c r="K51" s="381">
        <f>J51</f>
        <v>209676.05620531621</v>
      </c>
      <c r="L51" s="110"/>
      <c r="M51" s="110"/>
      <c r="N51" s="110"/>
      <c r="O51" s="109"/>
      <c r="P51" s="379">
        <f>+'[1]Compr. Health Cov. - Large Grp'!$Z$46</f>
        <v>601194.9284425159</v>
      </c>
      <c r="Q51" s="381">
        <f>P51</f>
        <v>601194.9284425159</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4">
        <f>+'[1]Compr. Health Cov. - Other'!$Z$46</f>
        <v>48778.685478007093</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0">
        <f>+'[1]Compr. Health Cov. - Small Grp'!$Z$56</f>
        <v>43</v>
      </c>
      <c r="K56" s="122">
        <f>J56</f>
        <v>43</v>
      </c>
      <c r="L56" s="122"/>
      <c r="M56" s="122"/>
      <c r="N56" s="122"/>
      <c r="O56" s="121"/>
      <c r="P56" s="380">
        <f>+'[1]Compr. Health Cov. - Large Grp'!$Z$56</f>
        <v>2053</v>
      </c>
      <c r="Q56" s="122">
        <f>P56</f>
        <v>2053</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5">
        <f>+'[1]Compr. Health Cov. - Other'!$Z$56</f>
        <v>1625</v>
      </c>
      <c r="AU56" s="123"/>
      <c r="AV56" s="123"/>
      <c r="AW56" s="307"/>
    </row>
    <row r="57" spans="2:49" ht="16.5" thickTop="1" thickBot="1" x14ac:dyDescent="0.25">
      <c r="B57" s="161" t="s">
        <v>273</v>
      </c>
      <c r="C57" s="62" t="s">
        <v>25</v>
      </c>
      <c r="D57" s="124"/>
      <c r="E57" s="125"/>
      <c r="F57" s="125"/>
      <c r="G57" s="125"/>
      <c r="H57" s="125"/>
      <c r="I57" s="124"/>
      <c r="J57" s="380">
        <f>+'[1]Compr. Health Cov. - Small Grp'!$Z$57</f>
        <v>75</v>
      </c>
      <c r="K57" s="125">
        <f>J57</f>
        <v>75</v>
      </c>
      <c r="L57" s="125"/>
      <c r="M57" s="125"/>
      <c r="N57" s="125"/>
      <c r="O57" s="124"/>
      <c r="P57" s="380">
        <f>+'[1]Compr. Health Cov. - Large Grp'!$Z$57</f>
        <v>3990</v>
      </c>
      <c r="Q57" s="122">
        <f t="shared" ref="Q57:Q60" si="6">P57</f>
        <v>3990</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5">
        <f>+'[1]Compr. Health Cov. - Other'!$Z$57</f>
        <v>3094</v>
      </c>
      <c r="AU57" s="126"/>
      <c r="AV57" s="126"/>
      <c r="AW57" s="308"/>
    </row>
    <row r="58" spans="2:49" ht="16.5" thickTop="1" thickBot="1" x14ac:dyDescent="0.25">
      <c r="B58" s="161" t="s">
        <v>274</v>
      </c>
      <c r="C58" s="62" t="s">
        <v>26</v>
      </c>
      <c r="D58" s="328"/>
      <c r="E58" s="329"/>
      <c r="F58" s="329"/>
      <c r="G58" s="329"/>
      <c r="H58" s="329"/>
      <c r="I58" s="328"/>
      <c r="J58" s="380">
        <f>+'[1]Compr. Health Cov. - Small Grp'!$Z$58</f>
        <v>10</v>
      </c>
      <c r="K58" s="125">
        <f>J58</f>
        <v>10</v>
      </c>
      <c r="L58" s="125"/>
      <c r="M58" s="125"/>
      <c r="N58" s="125"/>
      <c r="O58" s="124"/>
      <c r="P58" s="380">
        <f>+'[1]Compr. Health Cov. - Large Grp'!$Z$58</f>
        <v>43</v>
      </c>
      <c r="Q58" s="122">
        <f t="shared" si="6"/>
        <v>43</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5">
        <f>+'[1]Compr. Health Cov. - Other'!$Z$58</f>
        <v>61</v>
      </c>
      <c r="AU58" s="126"/>
      <c r="AV58" s="126"/>
      <c r="AW58" s="308"/>
    </row>
    <row r="59" spans="2:49" ht="15.75" thickTop="1" x14ac:dyDescent="0.2">
      <c r="B59" s="161" t="s">
        <v>275</v>
      </c>
      <c r="C59" s="62" t="s">
        <v>27</v>
      </c>
      <c r="D59" s="124"/>
      <c r="E59" s="125"/>
      <c r="F59" s="125"/>
      <c r="G59" s="125"/>
      <c r="H59" s="125"/>
      <c r="I59" s="124"/>
      <c r="J59" s="380">
        <f>+'[1]Compr. Health Cov. - Small Grp'!$Z$59</f>
        <v>6981</v>
      </c>
      <c r="K59" s="125">
        <f>J59</f>
        <v>6981</v>
      </c>
      <c r="L59" s="125"/>
      <c r="M59" s="125"/>
      <c r="N59" s="125"/>
      <c r="O59" s="124"/>
      <c r="P59" s="380">
        <f>+'[1]Compr. Health Cov. - Large Grp'!$Z$59</f>
        <v>45450</v>
      </c>
      <c r="Q59" s="122">
        <f t="shared" si="6"/>
        <v>45450</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5">
        <f>+'[1]Compr. Health Cov. - Other'!$Z$59</f>
        <v>37868</v>
      </c>
      <c r="AU59" s="126"/>
      <c r="AV59" s="126"/>
      <c r="AW59" s="308"/>
    </row>
    <row r="60" spans="2:49" x14ac:dyDescent="0.2">
      <c r="B60" s="161" t="s">
        <v>276</v>
      </c>
      <c r="C60" s="62"/>
      <c r="D60" s="127"/>
      <c r="E60" s="128"/>
      <c r="F60" s="128"/>
      <c r="G60" s="128"/>
      <c r="H60" s="128"/>
      <c r="I60" s="127"/>
      <c r="J60" s="127">
        <f>J59/12</f>
        <v>581.75</v>
      </c>
      <c r="K60" s="128">
        <f>J60</f>
        <v>581.75</v>
      </c>
      <c r="L60" s="128"/>
      <c r="M60" s="128"/>
      <c r="N60" s="128"/>
      <c r="O60" s="127"/>
      <c r="P60" s="127">
        <f>P59/12</f>
        <v>3787.5</v>
      </c>
      <c r="Q60" s="127">
        <f t="shared" si="6"/>
        <v>3787.5</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f>AT59/12</f>
        <v>3155.6666666666665</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4">
        <v>134745</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4">
        <v>40808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0 D34:I35 D37:I42 D44:I47 D49:AD49 D32:AD32 D31:I31 K31:O31 D52:AD52 D50:I51 K34:O35 K37:O42 K44:O47 K50:O51 Q31:AD31 Q50:AD51 D25:AD28 Q34:AD35 Q37:AD42 Q44:AD47">
    <cfRule type="cellIs" dxfId="591" priority="59" stopIfTrue="1" operator="lessThan">
      <formula>0</formula>
    </cfRule>
  </conditionalFormatting>
  <conditionalFormatting sqref="AS53">
    <cfRule type="cellIs" dxfId="590" priority="58" stopIfTrue="1" operator="lessThan">
      <formula>0</formula>
    </cfRule>
  </conditionalFormatting>
  <conditionalFormatting sqref="G56:I57 G59:I59 D59 D56:D57 G7:I7 E13:F15 D6:D10 D13:D21">
    <cfRule type="cellIs" dxfId="589" priority="121" stopIfTrue="1" operator="lessThan">
      <formula>0</formula>
    </cfRule>
  </conditionalFormatting>
  <conditionalFormatting sqref="AI34:AI35">
    <cfRule type="cellIs" dxfId="588" priority="76" stopIfTrue="1" operator="lessThan">
      <formula>0</formula>
    </cfRule>
  </conditionalFormatting>
  <conditionalFormatting sqref="AQ56:AR57 AQ59:AR59 AN59 AN56:AN57">
    <cfRule type="cellIs" dxfId="587" priority="26" stopIfTrue="1" operator="lessThan">
      <formula>0</formula>
    </cfRule>
  </conditionalFormatting>
  <conditionalFormatting sqref="M7:O7">
    <cfRule type="cellIs" dxfId="586" priority="118" stopIfTrue="1" operator="lessThan">
      <formula>0</formula>
    </cfRule>
  </conditionalFormatting>
  <conditionalFormatting sqref="S7:T7">
    <cfRule type="cellIs" dxfId="585" priority="116" stopIfTrue="1" operator="lessThan">
      <formula>0</formula>
    </cfRule>
  </conditionalFormatting>
  <conditionalFormatting sqref="U6:U10">
    <cfRule type="cellIs" dxfId="584" priority="115" stopIfTrue="1" operator="lessThan">
      <formula>0</formula>
    </cfRule>
  </conditionalFormatting>
  <conditionalFormatting sqref="X6:X10">
    <cfRule type="cellIs" dxfId="583" priority="114" stopIfTrue="1" operator="lessThan">
      <formula>0</formula>
    </cfRule>
  </conditionalFormatting>
  <conditionalFormatting sqref="AA6:AA10">
    <cfRule type="cellIs" dxfId="582" priority="113" stopIfTrue="1" operator="lessThan">
      <formula>0</formula>
    </cfRule>
  </conditionalFormatting>
  <conditionalFormatting sqref="AD6:AD10">
    <cfRule type="cellIs" dxfId="581" priority="112" stopIfTrue="1" operator="lessThan">
      <formula>0</formula>
    </cfRule>
  </conditionalFormatting>
  <conditionalFormatting sqref="AI6:AI10">
    <cfRule type="cellIs" dxfId="580" priority="111" stopIfTrue="1" operator="lessThan">
      <formula>0</formula>
    </cfRule>
  </conditionalFormatting>
  <conditionalFormatting sqref="AS6:AS10">
    <cfRule type="cellIs" dxfId="579" priority="109" stopIfTrue="1" operator="lessThan">
      <formula>0</formula>
    </cfRule>
  </conditionalFormatting>
  <conditionalFormatting sqref="AU6:AU10">
    <cfRule type="cellIs" dxfId="578" priority="107" stopIfTrue="1" operator="lessThan">
      <formula>0</formula>
    </cfRule>
  </conditionalFormatting>
  <conditionalFormatting sqref="I13:I15">
    <cfRule type="cellIs" dxfId="577" priority="106" stopIfTrue="1" operator="lessThan">
      <formula>0</formula>
    </cfRule>
  </conditionalFormatting>
  <conditionalFormatting sqref="K13:L15">
    <cfRule type="cellIs" dxfId="576" priority="105" stopIfTrue="1" operator="lessThan">
      <formula>0</formula>
    </cfRule>
  </conditionalFormatting>
  <conditionalFormatting sqref="O13:O15">
    <cfRule type="cellIs" dxfId="575" priority="104" stopIfTrue="1" operator="lessThan">
      <formula>0</formula>
    </cfRule>
  </conditionalFormatting>
  <conditionalFormatting sqref="V13:V15 U13:U21">
    <cfRule type="cellIs" dxfId="574" priority="102" stopIfTrue="1" operator="lessThan">
      <formula>0</formula>
    </cfRule>
  </conditionalFormatting>
  <conditionalFormatting sqref="W13:W15">
    <cfRule type="cellIs" dxfId="573" priority="101" stopIfTrue="1" operator="lessThan">
      <formula>0</formula>
    </cfRule>
  </conditionalFormatting>
  <conditionalFormatting sqref="Y13:Y15 X13:X21">
    <cfRule type="cellIs" dxfId="572" priority="100" stopIfTrue="1" operator="lessThan">
      <formula>0</formula>
    </cfRule>
  </conditionalFormatting>
  <conditionalFormatting sqref="Z13:Z15">
    <cfRule type="cellIs" dxfId="571" priority="99" stopIfTrue="1" operator="lessThan">
      <formula>0</formula>
    </cfRule>
  </conditionalFormatting>
  <conditionalFormatting sqref="AB13:AB15 AA13:AA21">
    <cfRule type="cellIs" dxfId="570" priority="98" stopIfTrue="1" operator="lessThan">
      <formula>0</formula>
    </cfRule>
  </conditionalFormatting>
  <conditionalFormatting sqref="AC13:AC15">
    <cfRule type="cellIs" dxfId="569" priority="97" stopIfTrue="1" operator="lessThan">
      <formula>0</formula>
    </cfRule>
  </conditionalFormatting>
  <conditionalFormatting sqref="AD13:AD21">
    <cfRule type="cellIs" dxfId="568" priority="96" stopIfTrue="1" operator="lessThan">
      <formula>0</formula>
    </cfRule>
  </conditionalFormatting>
  <conditionalFormatting sqref="AI13:AI21">
    <cfRule type="cellIs" dxfId="567" priority="95" stopIfTrue="1" operator="lessThan">
      <formula>0</formula>
    </cfRule>
  </conditionalFormatting>
  <conditionalFormatting sqref="AS13:AS21">
    <cfRule type="cellIs" dxfId="566" priority="93" stopIfTrue="1" operator="lessThan">
      <formula>0</formula>
    </cfRule>
  </conditionalFormatting>
  <conditionalFormatting sqref="AU13:AU21">
    <cfRule type="cellIs" dxfId="565" priority="91" stopIfTrue="1" operator="lessThan">
      <formula>0</formula>
    </cfRule>
  </conditionalFormatting>
  <conditionalFormatting sqref="D53:F53">
    <cfRule type="cellIs" dxfId="564" priority="84" stopIfTrue="1" operator="lessThan">
      <formula>0</formula>
    </cfRule>
  </conditionalFormatting>
  <conditionalFormatting sqref="I53">
    <cfRule type="cellIs" dxfId="563" priority="83" stopIfTrue="1" operator="lessThan">
      <formula>0</formula>
    </cfRule>
  </conditionalFormatting>
  <conditionalFormatting sqref="J53:L53">
    <cfRule type="cellIs" dxfId="562" priority="82" stopIfTrue="1" operator="lessThan">
      <formula>0</formula>
    </cfRule>
  </conditionalFormatting>
  <conditionalFormatting sqref="O53">
    <cfRule type="cellIs" dxfId="561" priority="81" stopIfTrue="1" operator="lessThan">
      <formula>0</formula>
    </cfRule>
  </conditionalFormatting>
  <conditionalFormatting sqref="P53:R53">
    <cfRule type="cellIs" dxfId="560" priority="80" stopIfTrue="1" operator="lessThan">
      <formula>0</formula>
    </cfRule>
  </conditionalFormatting>
  <conditionalFormatting sqref="U53:AD53">
    <cfRule type="cellIs" dxfId="559" priority="79" stopIfTrue="1" operator="lessThan">
      <formula>0</formula>
    </cfRule>
  </conditionalFormatting>
  <conditionalFormatting sqref="AI25:AI28">
    <cfRule type="cellIs" dxfId="558" priority="78" stopIfTrue="1" operator="lessThan">
      <formula>0</formula>
    </cfRule>
  </conditionalFormatting>
  <conditionalFormatting sqref="AI30:AI32">
    <cfRule type="cellIs" dxfId="557" priority="77" stopIfTrue="1" operator="lessThan">
      <formula>0</formula>
    </cfRule>
  </conditionalFormatting>
  <conditionalFormatting sqref="AN25:AR28">
    <cfRule type="cellIs" dxfId="556" priority="75" stopIfTrue="1" operator="lessThan">
      <formula>0</formula>
    </cfRule>
  </conditionalFormatting>
  <conditionalFormatting sqref="AN30:AR32">
    <cfRule type="cellIs" dxfId="555" priority="74" stopIfTrue="1" operator="lessThan">
      <formula>0</formula>
    </cfRule>
  </conditionalFormatting>
  <conditionalFormatting sqref="AN34:AR35">
    <cfRule type="cellIs" dxfId="554" priority="73" stopIfTrue="1" operator="lessThan">
      <formula>0</formula>
    </cfRule>
  </conditionalFormatting>
  <conditionalFormatting sqref="AS25:AV26 AS27:AU27">
    <cfRule type="cellIs" dxfId="553" priority="72" stopIfTrue="1" operator="lessThan">
      <formula>0</formula>
    </cfRule>
  </conditionalFormatting>
  <conditionalFormatting sqref="AS28:AV28">
    <cfRule type="cellIs" dxfId="552" priority="71" stopIfTrue="1" operator="lessThan">
      <formula>0</formula>
    </cfRule>
  </conditionalFormatting>
  <conditionalFormatting sqref="AS30:AV30 AS32:AV32 AS31 AU31:AV31">
    <cfRule type="cellIs" dxfId="551" priority="70" stopIfTrue="1" operator="lessThan">
      <formula>0</formula>
    </cfRule>
  </conditionalFormatting>
  <conditionalFormatting sqref="AI44:AI47">
    <cfRule type="cellIs" dxfId="550" priority="69" stopIfTrue="1" operator="lessThan">
      <formula>0</formula>
    </cfRule>
  </conditionalFormatting>
  <conditionalFormatting sqref="AI49:AI52">
    <cfRule type="cellIs" dxfId="549" priority="68" stopIfTrue="1" operator="lessThan">
      <formula>0</formula>
    </cfRule>
  </conditionalFormatting>
  <conditionalFormatting sqref="AI53">
    <cfRule type="cellIs" dxfId="548" priority="67" stopIfTrue="1" operator="lessThan">
      <formula>0</formula>
    </cfRule>
  </conditionalFormatting>
  <conditionalFormatting sqref="AI37:AI42">
    <cfRule type="cellIs" dxfId="547" priority="66" stopIfTrue="1" operator="lessThan">
      <formula>0</formula>
    </cfRule>
  </conditionalFormatting>
  <conditionalFormatting sqref="AN37:AR42">
    <cfRule type="cellIs" dxfId="546" priority="65" stopIfTrue="1" operator="lessThan">
      <formula>0</formula>
    </cfRule>
  </conditionalFormatting>
  <conditionalFormatting sqref="AN44:AR47">
    <cfRule type="cellIs" dxfId="545" priority="64" stopIfTrue="1" operator="lessThan">
      <formula>0</formula>
    </cfRule>
  </conditionalFormatting>
  <conditionalFormatting sqref="AN49:AR52">
    <cfRule type="cellIs" dxfId="544" priority="63" stopIfTrue="1" operator="lessThan">
      <formula>0</formula>
    </cfRule>
  </conditionalFormatting>
  <conditionalFormatting sqref="AN53:AP53">
    <cfRule type="cellIs" dxfId="543" priority="62" stopIfTrue="1" operator="lessThan">
      <formula>0</formula>
    </cfRule>
  </conditionalFormatting>
  <conditionalFormatting sqref="AS37:AS42">
    <cfRule type="cellIs" dxfId="542" priority="61" stopIfTrue="1" operator="lessThan">
      <formula>0</formula>
    </cfRule>
  </conditionalFormatting>
  <conditionalFormatting sqref="AS44:AS47">
    <cfRule type="cellIs" dxfId="541" priority="60" stopIfTrue="1" operator="lessThan">
      <formula>0</formula>
    </cfRule>
  </conditionalFormatting>
  <conditionalFormatting sqref="AT37:AT42">
    <cfRule type="cellIs" dxfId="540" priority="57" stopIfTrue="1" operator="lessThan">
      <formula>0</formula>
    </cfRule>
  </conditionalFormatting>
  <conditionalFormatting sqref="AT49 AT52">
    <cfRule type="cellIs" dxfId="539" priority="55" stopIfTrue="1" operator="lessThan">
      <formula>0</formula>
    </cfRule>
  </conditionalFormatting>
  <conditionalFormatting sqref="AT53">
    <cfRule type="cellIs" dxfId="538" priority="54" stopIfTrue="1" operator="lessThan">
      <formula>0</formula>
    </cfRule>
  </conditionalFormatting>
  <conditionalFormatting sqref="AU37:AU42">
    <cfRule type="cellIs" dxfId="537" priority="53" stopIfTrue="1" operator="lessThan">
      <formula>0</formula>
    </cfRule>
  </conditionalFormatting>
  <conditionalFormatting sqref="AU44:AU47">
    <cfRule type="cellIs" dxfId="536" priority="52" stopIfTrue="1" operator="lessThan">
      <formula>0</formula>
    </cfRule>
  </conditionalFormatting>
  <conditionalFormatting sqref="AU49:AU52">
    <cfRule type="cellIs" dxfId="535" priority="51" stopIfTrue="1" operator="lessThan">
      <formula>0</formula>
    </cfRule>
  </conditionalFormatting>
  <conditionalFormatting sqref="AU53">
    <cfRule type="cellIs" dxfId="534" priority="50" stopIfTrue="1" operator="lessThan">
      <formula>0</formula>
    </cfRule>
  </conditionalFormatting>
  <conditionalFormatting sqref="AV37:AV42">
    <cfRule type="cellIs" dxfId="533" priority="49" stopIfTrue="1" operator="lessThan">
      <formula>0</formula>
    </cfRule>
  </conditionalFormatting>
  <conditionalFormatting sqref="AV44:AV47">
    <cfRule type="cellIs" dxfId="532" priority="48" stopIfTrue="1" operator="lessThan">
      <formula>0</formula>
    </cfRule>
  </conditionalFormatting>
  <conditionalFormatting sqref="AV49:AV52">
    <cfRule type="cellIs" dxfId="531" priority="47" stopIfTrue="1" operator="lessThan">
      <formula>0</formula>
    </cfRule>
  </conditionalFormatting>
  <conditionalFormatting sqref="AV53">
    <cfRule type="cellIs" dxfId="530" priority="46" stopIfTrue="1" operator="lessThan">
      <formula>0</formula>
    </cfRule>
  </conditionalFormatting>
  <conditionalFormatting sqref="AS35 AU35:AV35">
    <cfRule type="cellIs" dxfId="529" priority="45" stopIfTrue="1" operator="lessThan">
      <formula>0</formula>
    </cfRule>
  </conditionalFormatting>
  <conditionalFormatting sqref="AV34">
    <cfRule type="cellIs" dxfId="528" priority="44" stopIfTrue="1" operator="lessThan">
      <formula>0</formula>
    </cfRule>
  </conditionalFormatting>
  <conditionalFormatting sqref="M56:O57">
    <cfRule type="cellIs" dxfId="527" priority="41" stopIfTrue="1" operator="lessThan">
      <formula>0</formula>
    </cfRule>
  </conditionalFormatting>
  <conditionalFormatting sqref="M58:O59">
    <cfRule type="cellIs" dxfId="526" priority="39" stopIfTrue="1" operator="lessThan">
      <formula>0</formula>
    </cfRule>
  </conditionalFormatting>
  <conditionalFormatting sqref="S56:U57">
    <cfRule type="cellIs" dxfId="525" priority="37" stopIfTrue="1" operator="lessThan">
      <formula>0</formula>
    </cfRule>
  </conditionalFormatting>
  <conditionalFormatting sqref="V56:W57">
    <cfRule type="cellIs" dxfId="524" priority="36" stopIfTrue="1" operator="lessThan">
      <formula>0</formula>
    </cfRule>
  </conditionalFormatting>
  <conditionalFormatting sqref="S59:U59">
    <cfRule type="cellIs" dxfId="523" priority="35" stopIfTrue="1" operator="lessThan">
      <formula>0</formula>
    </cfRule>
  </conditionalFormatting>
  <conditionalFormatting sqref="V59:W59">
    <cfRule type="cellIs" dxfId="522" priority="34" stopIfTrue="1" operator="lessThan">
      <formula>0</formula>
    </cfRule>
  </conditionalFormatting>
  <conditionalFormatting sqref="S58:T58">
    <cfRule type="cellIs" dxfId="521" priority="33" stopIfTrue="1" operator="lessThan">
      <formula>0</formula>
    </cfRule>
  </conditionalFormatting>
  <conditionalFormatting sqref="X56:X57">
    <cfRule type="cellIs" dxfId="520" priority="32" stopIfTrue="1" operator="lessThan">
      <formula>0</formula>
    </cfRule>
  </conditionalFormatting>
  <conditionalFormatting sqref="X59">
    <cfRule type="cellIs" dxfId="519" priority="31" stopIfTrue="1" operator="lessThan">
      <formula>0</formula>
    </cfRule>
  </conditionalFormatting>
  <conditionalFormatting sqref="X58">
    <cfRule type="cellIs" dxfId="518" priority="30" stopIfTrue="1" operator="lessThan">
      <formula>0</formula>
    </cfRule>
  </conditionalFormatting>
  <conditionalFormatting sqref="AA56:AA57">
    <cfRule type="cellIs" dxfId="517" priority="29" stopIfTrue="1" operator="lessThan">
      <formula>0</formula>
    </cfRule>
  </conditionalFormatting>
  <conditionalFormatting sqref="AA59">
    <cfRule type="cellIs" dxfId="516" priority="28" stopIfTrue="1" operator="lessThan">
      <formula>0</formula>
    </cfRule>
  </conditionalFormatting>
  <conditionalFormatting sqref="AA58">
    <cfRule type="cellIs" dxfId="515" priority="27" stopIfTrue="1" operator="lessThan">
      <formula>0</formula>
    </cfRule>
  </conditionalFormatting>
  <conditionalFormatting sqref="Q13:R15">
    <cfRule type="cellIs" dxfId="514" priority="103" stopIfTrue="1" operator="lessThan">
      <formula>0</formula>
    </cfRule>
  </conditionalFormatting>
  <conditionalFormatting sqref="AQ7:AR7 AO13:AP15 AN6:AN10 AN13:AN21">
    <cfRule type="cellIs" dxfId="513" priority="25" stopIfTrue="1" operator="lessThan">
      <formula>0</formula>
    </cfRule>
  </conditionalFormatting>
  <conditionalFormatting sqref="AU34">
    <cfRule type="cellIs" dxfId="512" priority="24" stopIfTrue="1" operator="lessThan">
      <formula>0</formula>
    </cfRule>
  </conditionalFormatting>
  <conditionalFormatting sqref="J6:J10">
    <cfRule type="cellIs" dxfId="511" priority="23" stopIfTrue="1" operator="lessThan">
      <formula>0</formula>
    </cfRule>
  </conditionalFormatting>
  <conditionalFormatting sqref="J13:J21">
    <cfRule type="cellIs" dxfId="510" priority="22" stopIfTrue="1" operator="lessThan">
      <formula>0</formula>
    </cfRule>
  </conditionalFormatting>
  <conditionalFormatting sqref="J31">
    <cfRule type="cellIs" dxfId="509" priority="21" stopIfTrue="1" operator="lessThan">
      <formula>0</formula>
    </cfRule>
  </conditionalFormatting>
  <conditionalFormatting sqref="J34:J35">
    <cfRule type="cellIs" dxfId="508" priority="20" stopIfTrue="1" operator="lessThan">
      <formula>0</formula>
    </cfRule>
  </conditionalFormatting>
  <conditionalFormatting sqref="J46:J47">
    <cfRule type="cellIs" dxfId="507" priority="19" stopIfTrue="1" operator="lessThan">
      <formula>0</formula>
    </cfRule>
  </conditionalFormatting>
  <conditionalFormatting sqref="J50:J51">
    <cfRule type="cellIs" dxfId="506" priority="18" stopIfTrue="1" operator="lessThan">
      <formula>0</formula>
    </cfRule>
  </conditionalFormatting>
  <conditionalFormatting sqref="J56:J59">
    <cfRule type="cellIs" dxfId="505" priority="17" stopIfTrue="1" operator="lessThan">
      <formula>0</formula>
    </cfRule>
  </conditionalFormatting>
  <conditionalFormatting sqref="P6:P10">
    <cfRule type="cellIs" dxfId="504" priority="16" stopIfTrue="1" operator="lessThan">
      <formula>0</formula>
    </cfRule>
  </conditionalFormatting>
  <conditionalFormatting sqref="P13:P21">
    <cfRule type="cellIs" dxfId="503" priority="15" stopIfTrue="1" operator="lessThan">
      <formula>0</formula>
    </cfRule>
  </conditionalFormatting>
  <conditionalFormatting sqref="P31">
    <cfRule type="cellIs" dxfId="502" priority="14" stopIfTrue="1" operator="lessThan">
      <formula>0</formula>
    </cfRule>
  </conditionalFormatting>
  <conditionalFormatting sqref="P34:P35">
    <cfRule type="cellIs" dxfId="501" priority="13" stopIfTrue="1" operator="lessThan">
      <formula>0</formula>
    </cfRule>
  </conditionalFormatting>
  <conditionalFormatting sqref="P46:P47">
    <cfRule type="cellIs" dxfId="500" priority="12" stopIfTrue="1" operator="lessThan">
      <formula>0</formula>
    </cfRule>
  </conditionalFormatting>
  <conditionalFormatting sqref="P50:P51">
    <cfRule type="cellIs" dxfId="499" priority="11" stopIfTrue="1" operator="lessThan">
      <formula>0</formula>
    </cfRule>
  </conditionalFormatting>
  <conditionalFormatting sqref="P56:P59">
    <cfRule type="cellIs" dxfId="498" priority="10" stopIfTrue="1" operator="lessThan">
      <formula>0</formula>
    </cfRule>
  </conditionalFormatting>
  <conditionalFormatting sqref="AT6:AT10">
    <cfRule type="cellIs" dxfId="497" priority="9" stopIfTrue="1" operator="lessThan">
      <formula>0</formula>
    </cfRule>
  </conditionalFormatting>
  <conditionalFormatting sqref="AT13:AT21">
    <cfRule type="cellIs" dxfId="496" priority="8" stopIfTrue="1" operator="lessThan">
      <formula>0</formula>
    </cfRule>
  </conditionalFormatting>
  <conditionalFormatting sqref="AT31">
    <cfRule type="cellIs" dxfId="495" priority="7" stopIfTrue="1" operator="lessThan">
      <formula>0</formula>
    </cfRule>
  </conditionalFormatting>
  <conditionalFormatting sqref="AT34:AT35">
    <cfRule type="cellIs" dxfId="494" priority="6" stopIfTrue="1" operator="lessThan">
      <formula>0</formula>
    </cfRule>
  </conditionalFormatting>
  <conditionalFormatting sqref="AT46:AT47">
    <cfRule type="cellIs" dxfId="493" priority="5" stopIfTrue="1" operator="lessThan">
      <formula>0</formula>
    </cfRule>
  </conditionalFormatting>
  <conditionalFormatting sqref="AT50:AT51">
    <cfRule type="cellIs" dxfId="492" priority="4" stopIfTrue="1" operator="lessThan">
      <formula>0</formula>
    </cfRule>
  </conditionalFormatting>
  <conditionalFormatting sqref="AT56:AT59">
    <cfRule type="cellIs" dxfId="491" priority="3" stopIfTrue="1" operator="lessThan">
      <formula>0</formula>
    </cfRule>
  </conditionalFormatting>
  <conditionalFormatting sqref="AW61">
    <cfRule type="cellIs" dxfId="490" priority="2" stopIfTrue="1" operator="lessThan">
      <formula>0</formula>
    </cfRule>
  </conditionalFormatting>
  <conditionalFormatting sqref="AW62">
    <cfRule type="cellIs" dxfId="489" priority="1" stopIfTrue="1" operator="lessThan">
      <formula>0</formula>
    </cfRule>
  </conditionalFormatting>
  <dataValidations xWindow="618" yWindow="65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H4" activePane="bottomRight" state="frozen"/>
      <selection activeCell="J20" sqref="J20"/>
      <selection pane="topRight" activeCell="J20" sqref="J20"/>
      <selection pane="bottomLeft" activeCell="J20" sqref="J20"/>
      <selection pane="bottomRight" activeCell="K5" sqref="K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383">
        <f>+'[1]Compr. Health Cov. - Small Grp'!$Z$66</f>
        <v>2700385.7256900272</v>
      </c>
      <c r="K5" s="382">
        <f>J5+67463</f>
        <v>2767848.7256900272</v>
      </c>
      <c r="L5" s="118"/>
      <c r="M5" s="118"/>
      <c r="N5" s="118"/>
      <c r="O5" s="117"/>
      <c r="P5" s="383">
        <f>+'[1]Compr. Health Cov. - Large Grp'!$Z$66</f>
        <v>14379372.227133084</v>
      </c>
      <c r="Q5" s="382">
        <f>P5-67463</f>
        <v>14311909.227133084</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6">
        <f>+'[1]Compr. Health Cov. - Other'!$Z$66</f>
        <v>869075.60415631707</v>
      </c>
      <c r="AU5" s="119"/>
      <c r="AV5" s="310"/>
      <c r="AW5" s="315"/>
    </row>
    <row r="6" spans="2:49" ht="15.75" thickTop="1" x14ac:dyDescent="0.2">
      <c r="B6" s="174" t="s">
        <v>279</v>
      </c>
      <c r="C6" s="133" t="s">
        <v>8</v>
      </c>
      <c r="D6" s="109"/>
      <c r="E6" s="110"/>
      <c r="F6" s="110"/>
      <c r="G6" s="111"/>
      <c r="H6" s="111"/>
      <c r="I6" s="109"/>
      <c r="J6" s="383">
        <f>+'[1]Compr. Health Cov. - Small Grp'!$Z$67</f>
        <v>0</v>
      </c>
      <c r="K6" s="382">
        <f>J6</f>
        <v>0</v>
      </c>
      <c r="L6" s="110"/>
      <c r="M6" s="110"/>
      <c r="N6" s="110"/>
      <c r="O6" s="109"/>
      <c r="P6" s="383">
        <f>+'[1]Compr. Health Cov. - Large Grp'!$Z$67</f>
        <v>0</v>
      </c>
      <c r="Q6" s="381">
        <f>P6</f>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6">
        <f>+'[1]Compr. Health Cov. - Other'!$Z$67</f>
        <v>0</v>
      </c>
      <c r="AU6" s="113"/>
      <c r="AV6" s="309"/>
      <c r="AW6" s="316"/>
    </row>
    <row r="7" spans="2:49" ht="15" x14ac:dyDescent="0.2">
      <c r="B7" s="174" t="s">
        <v>280</v>
      </c>
      <c r="C7" s="133" t="s">
        <v>9</v>
      </c>
      <c r="D7" s="109"/>
      <c r="E7" s="110"/>
      <c r="F7" s="110"/>
      <c r="G7" s="111"/>
      <c r="H7" s="111"/>
      <c r="I7" s="109"/>
      <c r="J7" s="383">
        <f>+'[1]Compr. Health Cov. - Small Grp'!$Z$68</f>
        <v>0</v>
      </c>
      <c r="K7" s="381">
        <f>J7</f>
        <v>0</v>
      </c>
      <c r="L7" s="110"/>
      <c r="M7" s="110"/>
      <c r="N7" s="110"/>
      <c r="O7" s="109"/>
      <c r="P7" s="383">
        <f>+'[1]Compr. Health Cov. - Large Grp'!$Z$68</f>
        <v>0</v>
      </c>
      <c r="Q7" s="381">
        <f>P7</f>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6">
        <f>+'[1]Compr. Health Cov. - Other'!$Z$68</f>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383">
        <f>+'[1]Compr. Health Cov. - Small Grp'!$Z$70</f>
        <v>0</v>
      </c>
      <c r="K9" s="286"/>
      <c r="L9" s="286"/>
      <c r="M9" s="286"/>
      <c r="N9" s="286"/>
      <c r="O9" s="290"/>
      <c r="P9" s="383">
        <f>+'[1]Compr. Health Cov. - Large Grp'!$Z$70</f>
        <v>783332.38864489016</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86">
        <f>+'[1]Compr. Health Cov. - Other'!$Z$70</f>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383">
        <f>+'[1]Compr. Health Cov. - Small Grp'!$Z$71</f>
        <v>0</v>
      </c>
      <c r="K11" s="381">
        <f>J11</f>
        <v>0</v>
      </c>
      <c r="L11" s="110"/>
      <c r="M11" s="110"/>
      <c r="N11" s="110"/>
      <c r="O11" s="109"/>
      <c r="P11" s="383">
        <f>+'[1]Compr. Health Cov. - Large Grp'!$Z$71</f>
        <v>659462.47536844434</v>
      </c>
      <c r="Q11" s="381">
        <f>P11</f>
        <v>659462.47536844434</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86">
        <f>+'[1]Compr. Health Cov. - Other'!$Z$71</f>
        <v>0</v>
      </c>
      <c r="AU11" s="113"/>
      <c r="AV11" s="309"/>
      <c r="AW11" s="316"/>
    </row>
    <row r="12" spans="2:49" ht="15" x14ac:dyDescent="0.2">
      <c r="B12" s="174" t="s">
        <v>283</v>
      </c>
      <c r="C12" s="133" t="s">
        <v>44</v>
      </c>
      <c r="D12" s="109"/>
      <c r="E12" s="287"/>
      <c r="F12" s="287"/>
      <c r="G12" s="287"/>
      <c r="H12" s="287"/>
      <c r="I12" s="291"/>
      <c r="J12" s="383">
        <f>+'[1]Compr. Health Cov. - Small Grp'!$Z$72</f>
        <v>192955.80953930266</v>
      </c>
      <c r="K12" s="287"/>
      <c r="L12" s="287"/>
      <c r="M12" s="287"/>
      <c r="N12" s="287"/>
      <c r="O12" s="291"/>
      <c r="P12" s="383">
        <f>+'[1]Compr. Health Cov. - Large Grp'!$Z$72</f>
        <v>924481.47296917357</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86">
        <f>+'[1]Compr. Health Cov. - Other'!$Z$72</f>
        <v>0</v>
      </c>
      <c r="AU12" s="113"/>
      <c r="AV12" s="309"/>
      <c r="AW12" s="316"/>
    </row>
    <row r="13" spans="2:49" ht="15" x14ac:dyDescent="0.2">
      <c r="B13" s="174" t="s">
        <v>284</v>
      </c>
      <c r="C13" s="133" t="s">
        <v>10</v>
      </c>
      <c r="D13" s="109"/>
      <c r="E13" s="110"/>
      <c r="F13" s="110"/>
      <c r="G13" s="110"/>
      <c r="H13" s="110"/>
      <c r="I13" s="109"/>
      <c r="J13" s="383">
        <f>+'[1]Compr. Health Cov. - Small Grp'!$Z$74</f>
        <v>0</v>
      </c>
      <c r="K13" s="381">
        <f>J13</f>
        <v>0</v>
      </c>
      <c r="L13" s="110"/>
      <c r="M13" s="110"/>
      <c r="N13" s="110"/>
      <c r="O13" s="109"/>
      <c r="P13" s="383">
        <f>+'[1]Compr. Health Cov. - Large Grp'!$Z$74</f>
        <v>0</v>
      </c>
      <c r="Q13" s="381">
        <f>P13</f>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86">
        <f>+'[1]Compr. Health Cov. - Other'!$Z$74</f>
        <v>0</v>
      </c>
      <c r="AU13" s="113"/>
      <c r="AV13" s="309"/>
      <c r="AW13" s="316"/>
    </row>
    <row r="14" spans="2:49" ht="15" x14ac:dyDescent="0.2">
      <c r="B14" s="174" t="s">
        <v>285</v>
      </c>
      <c r="C14" s="133" t="s">
        <v>11</v>
      </c>
      <c r="D14" s="109"/>
      <c r="E14" s="110"/>
      <c r="F14" s="110"/>
      <c r="G14" s="110"/>
      <c r="H14" s="110"/>
      <c r="I14" s="109"/>
      <c r="J14" s="383">
        <f>+'[1]Compr. Health Cov. - Small Grp'!$Z$75</f>
        <v>0</v>
      </c>
      <c r="K14" s="381">
        <f>J14</f>
        <v>0</v>
      </c>
      <c r="L14" s="110"/>
      <c r="M14" s="110"/>
      <c r="N14" s="110"/>
      <c r="O14" s="109"/>
      <c r="P14" s="383">
        <f>+'[1]Compr. Health Cov. - Large Grp'!$Z$75</f>
        <v>0</v>
      </c>
      <c r="Q14" s="381">
        <f>P14</f>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86">
        <f>+'[1]Compr. Health Cov. - Other'!$Z$75</f>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f>[3]Sheet1!$D$9</f>
        <v>-29795.040000000001</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3">
        <f>+'[1]Compr. Health Cov. - Small Grp'!$Z$82</f>
        <v>2189319.5099999998</v>
      </c>
      <c r="K23" s="286"/>
      <c r="L23" s="286"/>
      <c r="M23" s="286"/>
      <c r="N23" s="286"/>
      <c r="O23" s="290"/>
      <c r="P23" s="383">
        <f>+'[1]Compr. Health Cov. - Large Grp'!$Z$82</f>
        <v>11105427.28358189</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6">
        <f>+'[1]Compr. Health Cov. - Other'!$Z$82</f>
        <v>616546.86882854032</v>
      </c>
      <c r="AU23" s="113"/>
      <c r="AV23" s="309"/>
      <c r="AW23" s="316"/>
    </row>
    <row r="24" spans="2:49" ht="28.5" customHeight="1" x14ac:dyDescent="0.2">
      <c r="B24" s="176" t="s">
        <v>114</v>
      </c>
      <c r="C24" s="133"/>
      <c r="D24" s="291"/>
      <c r="E24" s="110"/>
      <c r="F24" s="110"/>
      <c r="G24" s="110"/>
      <c r="H24" s="110"/>
      <c r="I24" s="109"/>
      <c r="J24" s="291"/>
      <c r="K24" s="110">
        <f>[2]MLREstimate!$R$10</f>
        <v>1694205.2185076333</v>
      </c>
      <c r="L24" s="110"/>
      <c r="M24" s="110"/>
      <c r="N24" s="110"/>
      <c r="O24" s="109"/>
      <c r="P24" s="291"/>
      <c r="Q24" s="110">
        <f>[2]MLREstimate!$S$10</f>
        <v>11599487.694021599</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3">
        <f>+'[1]Compr. Health Cov. - Small Grp'!$Z$83</f>
        <v>165059.16991222079</v>
      </c>
      <c r="K26" s="286"/>
      <c r="L26" s="286"/>
      <c r="M26" s="286"/>
      <c r="N26" s="286"/>
      <c r="O26" s="290"/>
      <c r="P26" s="383">
        <f>+'[1]Compr. Health Cov. - Large Grp'!$Z$83</f>
        <v>1382260.6623499561</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6">
        <f>+'[1]Compr. Health Cov. - Other'!$Z$83</f>
        <v>49756.217808400201</v>
      </c>
      <c r="AU26" s="113"/>
      <c r="AV26" s="309"/>
      <c r="AW26" s="316"/>
    </row>
    <row r="27" spans="2:49" s="5" customFormat="1" ht="25.5" x14ac:dyDescent="0.2">
      <c r="B27" s="176" t="s">
        <v>85</v>
      </c>
      <c r="C27" s="133"/>
      <c r="D27" s="291"/>
      <c r="E27" s="110"/>
      <c r="F27" s="110"/>
      <c r="G27" s="110"/>
      <c r="H27" s="110"/>
      <c r="I27" s="109"/>
      <c r="J27" s="291"/>
      <c r="K27" s="110">
        <f>[2]MLREstimate!$R$19</f>
        <v>28874.519680359983</v>
      </c>
      <c r="L27" s="110"/>
      <c r="M27" s="110"/>
      <c r="N27" s="110"/>
      <c r="O27" s="109"/>
      <c r="P27" s="291"/>
      <c r="Q27" s="110">
        <f>[2]MLREstimate!$S$19</f>
        <v>282204.32905960898</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3">
        <f>+'[1]Compr. Health Cov. - Small Grp'!$Z$84</f>
        <v>548288.08745237149</v>
      </c>
      <c r="K28" s="287"/>
      <c r="L28" s="287"/>
      <c r="M28" s="287"/>
      <c r="N28" s="287"/>
      <c r="O28" s="291"/>
      <c r="P28" s="383">
        <f>+'[1]Compr. Health Cov. - Large Grp'!$Z$84</f>
        <v>1301493.4916583982</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6">
        <f>+'[1]Compr. Health Cov. - Other'!$Z$84</f>
        <v>59544.960332176699</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3">
        <f>+'[1]Compr. Health Cov. - Small Grp'!$Z$85</f>
        <v>26504.674798917571</v>
      </c>
      <c r="K30" s="286"/>
      <c r="L30" s="286"/>
      <c r="M30" s="286"/>
      <c r="N30" s="286"/>
      <c r="O30" s="290"/>
      <c r="P30" s="383">
        <f>+'[1]Compr. Health Cov. - Large Grp'!$Z$85</f>
        <v>219442.34299095534</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6">
        <f>+'[1]Compr. Health Cov. - Other'!$Z$85</f>
        <v>366317.14562308497</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3">
        <f>+'[1]Compr. Health Cov. - Small Grp'!$Z$86</f>
        <v>92140.982271580724</v>
      </c>
      <c r="K32" s="287"/>
      <c r="L32" s="287"/>
      <c r="M32" s="287"/>
      <c r="N32" s="287"/>
      <c r="O32" s="291"/>
      <c r="P32" s="383">
        <f>+'[1]Compr. Health Cov. - Large Grp'!$Z$86</f>
        <v>218429.92164604409</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6">
        <f>+'[1]Compr. Health Cov. - Other'!$Z$86</f>
        <v>269459.78140522511</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3">
        <f>+'[1]Compr. Health Cov. - Small Grp'!$Z$97</f>
        <v>18843.469060743842</v>
      </c>
      <c r="K49" s="110">
        <f>-[2]MLREstimate!$R$12</f>
        <v>12758.048937518435</v>
      </c>
      <c r="L49" s="110"/>
      <c r="M49" s="110"/>
      <c r="N49" s="110"/>
      <c r="O49" s="109"/>
      <c r="P49" s="383">
        <f>+'[1]Compr. Health Cov. - Large Grp'!$Z$97</f>
        <v>135309.53381099927</v>
      </c>
      <c r="Q49" s="110">
        <f>-[2]MLREstimate!$S$12</f>
        <v>72481.293615506744</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83">
        <f>+'[1]Compr. Health Cov. - Small Grp'!$Z$98</f>
        <v>24539.092919324146</v>
      </c>
      <c r="K50" s="287"/>
      <c r="L50" s="287"/>
      <c r="M50" s="287"/>
      <c r="N50" s="287"/>
      <c r="O50" s="291"/>
      <c r="P50" s="383">
        <f>+'[1]Compr. Health Cov. - Large Grp'!$Z$98</f>
        <v>58172.509251468968</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383">
        <f>+'[1]Compr. Health Cov. - Small Grp'!$Z$99</f>
        <v>0</v>
      </c>
      <c r="K52" s="110">
        <v>0</v>
      </c>
      <c r="L52" s="110"/>
      <c r="M52" s="110"/>
      <c r="N52" s="110"/>
      <c r="O52" s="109"/>
      <c r="P52" s="383">
        <f>+'[1]Compr. Health Cov. - Large Grp'!$Z$99</f>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6">
        <f>+'[1]Compr. Health Cov. - Other'!$Z$99</f>
        <v>0</v>
      </c>
      <c r="AU52" s="113"/>
      <c r="AV52" s="309"/>
      <c r="AW52" s="316"/>
    </row>
    <row r="53" spans="2:49" s="5" customFormat="1" ht="15" x14ac:dyDescent="0.2">
      <c r="B53" s="174" t="s">
        <v>302</v>
      </c>
      <c r="C53" s="133" t="s">
        <v>5</v>
      </c>
      <c r="D53" s="109"/>
      <c r="E53" s="110"/>
      <c r="F53" s="110"/>
      <c r="G53" s="110"/>
      <c r="H53" s="110"/>
      <c r="I53" s="109"/>
      <c r="J53" s="383">
        <f>+'[1]Compr. Health Cov. - Small Grp'!J104</f>
        <v>0</v>
      </c>
      <c r="K53" s="110">
        <v>0</v>
      </c>
      <c r="L53" s="110"/>
      <c r="M53" s="110"/>
      <c r="N53" s="110"/>
      <c r="O53" s="109"/>
      <c r="P53" s="383">
        <f>+'[1]Compr. Health Cov. - Large Grp'!P104</f>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6">
        <v>0</v>
      </c>
      <c r="AU53" s="113"/>
      <c r="AV53" s="309"/>
      <c r="AW53" s="316"/>
    </row>
    <row r="54" spans="2:49" s="103" customFormat="1" x14ac:dyDescent="0.2">
      <c r="B54" s="179" t="s">
        <v>303</v>
      </c>
      <c r="C54" s="136" t="s">
        <v>77</v>
      </c>
      <c r="D54" s="114"/>
      <c r="E54" s="115"/>
      <c r="F54" s="115"/>
      <c r="G54" s="115"/>
      <c r="H54" s="115"/>
      <c r="I54" s="114"/>
      <c r="J54" s="114">
        <f>+'[1]Compr. Health Cov. - Small Grp'!$Z$101</f>
        <v>1746149.9088457662</v>
      </c>
      <c r="K54" s="115">
        <f>K24+K27+K31+K35-K36+K39+K42+K45+K46-K49+K51+K52+K53</f>
        <v>1710321.689250475</v>
      </c>
      <c r="L54" s="115"/>
      <c r="M54" s="115"/>
      <c r="N54" s="115"/>
      <c r="O54" s="114"/>
      <c r="P54" s="115">
        <f>+'[1]Compr. Health Cov. - Large Grp'!$Z$101</f>
        <v>11110069.85105883</v>
      </c>
      <c r="Q54" s="115">
        <f>Q24+Q27+Q31+Q35-Q36+Q39+Q42+Q45+Q46-Q49+Q51+Q52+Q53</f>
        <v>11809210.729465701</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f>+'[1]Compr. Health Cov. - Other'!$Z$101</f>
        <v>703615.49052262376</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8" priority="427" stopIfTrue="1" operator="lessThan">
      <formula>0</formula>
    </cfRule>
  </conditionalFormatting>
  <conditionalFormatting sqref="AA11:AA14">
    <cfRule type="cellIs" dxfId="487" priority="425" stopIfTrue="1" operator="lessThan">
      <formula>0</formula>
    </cfRule>
  </conditionalFormatting>
  <conditionalFormatting sqref="AN18:AN19">
    <cfRule type="cellIs" dxfId="486" priority="401" stopIfTrue="1" operator="lessThan">
      <formula>0</formula>
    </cfRule>
  </conditionalFormatting>
  <conditionalFormatting sqref="AU47">
    <cfRule type="cellIs" dxfId="485" priority="70" stopIfTrue="1" operator="lessThan">
      <formula>0</formula>
    </cfRule>
  </conditionalFormatting>
  <conditionalFormatting sqref="AS26">
    <cfRule type="cellIs" dxfId="484" priority="105" stopIfTrue="1" operator="lessThan">
      <formula>0</formula>
    </cfRule>
  </conditionalFormatting>
  <conditionalFormatting sqref="D5:D7">
    <cfRule type="cellIs" dxfId="483" priority="523" stopIfTrue="1" operator="lessThan">
      <formula>0</formula>
    </cfRule>
  </conditionalFormatting>
  <conditionalFormatting sqref="AU51">
    <cfRule type="cellIs" dxfId="482" priority="61" stopIfTrue="1" operator="lessThan">
      <formula>0</formula>
    </cfRule>
  </conditionalFormatting>
  <conditionalFormatting sqref="U5:U7">
    <cfRule type="cellIs" dxfId="481" priority="518" stopIfTrue="1" operator="lessThan">
      <formula>0</formula>
    </cfRule>
  </conditionalFormatting>
  <conditionalFormatting sqref="X5:X7">
    <cfRule type="cellIs" dxfId="480" priority="517" stopIfTrue="1" operator="lessThan">
      <formula>0</formula>
    </cfRule>
  </conditionalFormatting>
  <conditionalFormatting sqref="AA5:AA7">
    <cfRule type="cellIs" dxfId="479" priority="516" stopIfTrue="1" operator="lessThan">
      <formula>0</formula>
    </cfRule>
  </conditionalFormatting>
  <conditionalFormatting sqref="AD5:AD7">
    <cfRule type="cellIs" dxfId="478" priority="515" stopIfTrue="1" operator="lessThan">
      <formula>0</formula>
    </cfRule>
  </conditionalFormatting>
  <conditionalFormatting sqref="AI5:AI7">
    <cfRule type="cellIs" dxfId="477" priority="514" stopIfTrue="1" operator="lessThan">
      <formula>0</formula>
    </cfRule>
  </conditionalFormatting>
  <conditionalFormatting sqref="AN5:AN7">
    <cfRule type="cellIs" dxfId="476" priority="513" stopIfTrue="1" operator="lessThan">
      <formula>0</formula>
    </cfRule>
  </conditionalFormatting>
  <conditionalFormatting sqref="AS5:AS7">
    <cfRule type="cellIs" dxfId="475" priority="512" stopIfTrue="1" operator="lessThan">
      <formula>0</formula>
    </cfRule>
  </conditionalFormatting>
  <conditionalFormatting sqref="AU5:AU7">
    <cfRule type="cellIs" dxfId="474" priority="510" stopIfTrue="1" operator="lessThan">
      <formula>0</formula>
    </cfRule>
  </conditionalFormatting>
  <conditionalFormatting sqref="D9">
    <cfRule type="cellIs" dxfId="473" priority="509" stopIfTrue="1" operator="lessThan">
      <formula>0</formula>
    </cfRule>
  </conditionalFormatting>
  <conditionalFormatting sqref="D11:D20">
    <cfRule type="cellIs" dxfId="472" priority="508" stopIfTrue="1" operator="lessThan">
      <formula>0</formula>
    </cfRule>
  </conditionalFormatting>
  <conditionalFormatting sqref="E10:I10">
    <cfRule type="cellIs" dxfId="471" priority="507" stopIfTrue="1" operator="lessThan">
      <formula>0</formula>
    </cfRule>
  </conditionalFormatting>
  <conditionalFormatting sqref="E11:I11">
    <cfRule type="cellIs" dxfId="470" priority="506" stopIfTrue="1" operator="lessThan">
      <formula>0</formula>
    </cfRule>
  </conditionalFormatting>
  <conditionalFormatting sqref="E13:I16">
    <cfRule type="cellIs" dxfId="469" priority="505" stopIfTrue="1" operator="lessThan">
      <formula>0</formula>
    </cfRule>
  </conditionalFormatting>
  <conditionalFormatting sqref="E18:I20">
    <cfRule type="cellIs" dxfId="468" priority="504" stopIfTrue="1" operator="lessThan">
      <formula>0</formula>
    </cfRule>
  </conditionalFormatting>
  <conditionalFormatting sqref="H17">
    <cfRule type="cellIs" dxfId="467" priority="503" stopIfTrue="1" operator="lessThan">
      <formula>0</formula>
    </cfRule>
  </conditionalFormatting>
  <conditionalFormatting sqref="D23">
    <cfRule type="cellIs" dxfId="466" priority="502" stopIfTrue="1" operator="lessThan">
      <formula>0</formula>
    </cfRule>
  </conditionalFormatting>
  <conditionalFormatting sqref="D26">
    <cfRule type="cellIs" dxfId="465" priority="501" stopIfTrue="1" operator="lessThan">
      <formula>0</formula>
    </cfRule>
  </conditionalFormatting>
  <conditionalFormatting sqref="D28">
    <cfRule type="cellIs" dxfId="464" priority="500" stopIfTrue="1" operator="lessThan">
      <formula>0</formula>
    </cfRule>
  </conditionalFormatting>
  <conditionalFormatting sqref="D30">
    <cfRule type="cellIs" dxfId="463" priority="499" stopIfTrue="1" operator="lessThan">
      <formula>0</formula>
    </cfRule>
  </conditionalFormatting>
  <conditionalFormatting sqref="D32">
    <cfRule type="cellIs" dxfId="462" priority="498" stopIfTrue="1" operator="lessThan">
      <formula>0</formula>
    </cfRule>
  </conditionalFormatting>
  <conditionalFormatting sqref="AU57">
    <cfRule type="cellIs" dxfId="461" priority="49" stopIfTrue="1" operator="lessThan">
      <formula>0</formula>
    </cfRule>
  </conditionalFormatting>
  <conditionalFormatting sqref="D34">
    <cfRule type="cellIs" dxfId="460" priority="497" stopIfTrue="1" operator="lessThan">
      <formula>0</formula>
    </cfRule>
  </conditionalFormatting>
  <conditionalFormatting sqref="D38">
    <cfRule type="cellIs" dxfId="459" priority="496" stopIfTrue="1" operator="lessThan">
      <formula>0</formula>
    </cfRule>
  </conditionalFormatting>
  <conditionalFormatting sqref="D41">
    <cfRule type="cellIs" dxfId="458" priority="495" stopIfTrue="1" operator="lessThan">
      <formula>0</formula>
    </cfRule>
  </conditionalFormatting>
  <conditionalFormatting sqref="D43">
    <cfRule type="cellIs" dxfId="457" priority="494" stopIfTrue="1" operator="lessThan">
      <formula>0</formula>
    </cfRule>
  </conditionalFormatting>
  <conditionalFormatting sqref="D47">
    <cfRule type="cellIs" dxfId="456" priority="493" stopIfTrue="1" operator="lessThan">
      <formula>0</formula>
    </cfRule>
  </conditionalFormatting>
  <conditionalFormatting sqref="D50">
    <cfRule type="cellIs" dxfId="455" priority="492" stopIfTrue="1" operator="lessThan">
      <formula>0</formula>
    </cfRule>
  </conditionalFormatting>
  <conditionalFormatting sqref="E24:I24">
    <cfRule type="cellIs" dxfId="454" priority="490" stopIfTrue="1" operator="lessThan">
      <formula>0</formula>
    </cfRule>
  </conditionalFormatting>
  <conditionalFormatting sqref="E27:I27">
    <cfRule type="cellIs" dxfId="453" priority="489" stopIfTrue="1" operator="lessThan">
      <formula>0</formula>
    </cfRule>
  </conditionalFormatting>
  <conditionalFormatting sqref="E31:I31">
    <cfRule type="cellIs" dxfId="452" priority="488" stopIfTrue="1" operator="lessThan">
      <formula>0</formula>
    </cfRule>
  </conditionalFormatting>
  <conditionalFormatting sqref="E35:I35">
    <cfRule type="cellIs" dxfId="451" priority="487" stopIfTrue="1" operator="lessThan">
      <formula>0</formula>
    </cfRule>
  </conditionalFormatting>
  <conditionalFormatting sqref="E39:I39">
    <cfRule type="cellIs" dxfId="450" priority="486" stopIfTrue="1" operator="lessThan">
      <formula>0</formula>
    </cfRule>
  </conditionalFormatting>
  <conditionalFormatting sqref="E42:I42">
    <cfRule type="cellIs" dxfId="449" priority="485" stopIfTrue="1" operator="lessThan">
      <formula>0</formula>
    </cfRule>
  </conditionalFormatting>
  <conditionalFormatting sqref="D36">
    <cfRule type="cellIs" dxfId="448" priority="484" stopIfTrue="1" operator="lessThan">
      <formula>0</formula>
    </cfRule>
  </conditionalFormatting>
  <conditionalFormatting sqref="E36:I36">
    <cfRule type="cellIs" dxfId="447" priority="483" stopIfTrue="1" operator="lessThan">
      <formula>0</formula>
    </cfRule>
  </conditionalFormatting>
  <conditionalFormatting sqref="D45">
    <cfRule type="cellIs" dxfId="446" priority="482" stopIfTrue="1" operator="lessThan">
      <formula>0</formula>
    </cfRule>
  </conditionalFormatting>
  <conditionalFormatting sqref="E45:I45">
    <cfRule type="cellIs" dxfId="445" priority="481" stopIfTrue="1" operator="lessThan">
      <formula>0</formula>
    </cfRule>
  </conditionalFormatting>
  <conditionalFormatting sqref="D46">
    <cfRule type="cellIs" dxfId="444" priority="480" stopIfTrue="1" operator="lessThan">
      <formula>0</formula>
    </cfRule>
  </conditionalFormatting>
  <conditionalFormatting sqref="E46:I46">
    <cfRule type="cellIs" dxfId="443" priority="479" stopIfTrue="1" operator="lessThan">
      <formula>0</formula>
    </cfRule>
  </conditionalFormatting>
  <conditionalFormatting sqref="D49">
    <cfRule type="cellIs" dxfId="442" priority="478" stopIfTrue="1" operator="lessThan">
      <formula>0</formula>
    </cfRule>
  </conditionalFormatting>
  <conditionalFormatting sqref="E49:I49">
    <cfRule type="cellIs" dxfId="441" priority="477" stopIfTrue="1" operator="lessThan">
      <formula>0</formula>
    </cfRule>
  </conditionalFormatting>
  <conditionalFormatting sqref="D51">
    <cfRule type="cellIs" dxfId="440" priority="476" stopIfTrue="1" operator="lessThan">
      <formula>0</formula>
    </cfRule>
  </conditionalFormatting>
  <conditionalFormatting sqref="E51:I51">
    <cfRule type="cellIs" dxfId="439" priority="475" stopIfTrue="1" operator="lessThan">
      <formula>0</formula>
    </cfRule>
  </conditionalFormatting>
  <conditionalFormatting sqref="D52">
    <cfRule type="cellIs" dxfId="438" priority="474" stopIfTrue="1" operator="lessThan">
      <formula>0</formula>
    </cfRule>
  </conditionalFormatting>
  <conditionalFormatting sqref="E52:I52">
    <cfRule type="cellIs" dxfId="437" priority="473" stopIfTrue="1" operator="lessThan">
      <formula>0</formula>
    </cfRule>
  </conditionalFormatting>
  <conditionalFormatting sqref="D53">
    <cfRule type="cellIs" dxfId="436" priority="472" stopIfTrue="1" operator="lessThan">
      <formula>0</formula>
    </cfRule>
  </conditionalFormatting>
  <conditionalFormatting sqref="E53:I53">
    <cfRule type="cellIs" dxfId="435" priority="471" stopIfTrue="1" operator="lessThan">
      <formula>0</formula>
    </cfRule>
  </conditionalFormatting>
  <conditionalFormatting sqref="D56">
    <cfRule type="cellIs" dxfId="434" priority="470" stopIfTrue="1" operator="lessThan">
      <formula>0</formula>
    </cfRule>
  </conditionalFormatting>
  <conditionalFormatting sqref="E56:I56">
    <cfRule type="cellIs" dxfId="433" priority="469" stopIfTrue="1" operator="lessThan">
      <formula>0</formula>
    </cfRule>
  </conditionalFormatting>
  <conditionalFormatting sqref="D57">
    <cfRule type="cellIs" dxfId="432" priority="468" stopIfTrue="1" operator="lessThan">
      <formula>0</formula>
    </cfRule>
  </conditionalFormatting>
  <conditionalFormatting sqref="E57:I57">
    <cfRule type="cellIs" dxfId="431" priority="467" stopIfTrue="1" operator="lessThan">
      <formula>0</formula>
    </cfRule>
  </conditionalFormatting>
  <conditionalFormatting sqref="D58">
    <cfRule type="cellIs" dxfId="430" priority="466" stopIfTrue="1" operator="lessThan">
      <formula>0</formula>
    </cfRule>
  </conditionalFormatting>
  <conditionalFormatting sqref="E58:I58">
    <cfRule type="cellIs" dxfId="429" priority="465" stopIfTrue="1" operator="lessThan">
      <formula>0</formula>
    </cfRule>
  </conditionalFormatting>
  <conditionalFormatting sqref="K10:O10">
    <cfRule type="cellIs" dxfId="428" priority="462" stopIfTrue="1" operator="lessThan">
      <formula>0</formula>
    </cfRule>
  </conditionalFormatting>
  <conditionalFormatting sqref="K11:O11">
    <cfRule type="cellIs" dxfId="427" priority="461" stopIfTrue="1" operator="lessThan">
      <formula>0</formula>
    </cfRule>
  </conditionalFormatting>
  <conditionalFormatting sqref="K13:O14">
    <cfRule type="cellIs" dxfId="426" priority="460" stopIfTrue="1" operator="lessThan">
      <formula>0</formula>
    </cfRule>
  </conditionalFormatting>
  <conditionalFormatting sqref="J16:J19">
    <cfRule type="cellIs" dxfId="425" priority="459" stopIfTrue="1" operator="lessThan">
      <formula>0</formula>
    </cfRule>
  </conditionalFormatting>
  <conditionalFormatting sqref="K16:O16">
    <cfRule type="cellIs" dxfId="424" priority="458" stopIfTrue="1" operator="lessThan">
      <formula>0</formula>
    </cfRule>
  </conditionalFormatting>
  <conditionalFormatting sqref="K18:O19">
    <cfRule type="cellIs" dxfId="423" priority="457" stopIfTrue="1" operator="lessThan">
      <formula>0</formula>
    </cfRule>
  </conditionalFormatting>
  <conditionalFormatting sqref="L17:N17">
    <cfRule type="cellIs" dxfId="422" priority="456" stopIfTrue="1" operator="lessThan">
      <formula>0</formula>
    </cfRule>
  </conditionalFormatting>
  <conditionalFormatting sqref="Q10:T10">
    <cfRule type="cellIs" dxfId="421" priority="453" stopIfTrue="1" operator="lessThan">
      <formula>0</formula>
    </cfRule>
  </conditionalFormatting>
  <conditionalFormatting sqref="Q11:T11">
    <cfRule type="cellIs" dxfId="420" priority="452" stopIfTrue="1" operator="lessThan">
      <formula>0</formula>
    </cfRule>
  </conditionalFormatting>
  <conditionalFormatting sqref="Q13:T14">
    <cfRule type="cellIs" dxfId="419" priority="451" stopIfTrue="1" operator="lessThan">
      <formula>0</formula>
    </cfRule>
  </conditionalFormatting>
  <conditionalFormatting sqref="P18:P19">
    <cfRule type="cellIs" dxfId="418" priority="450" stopIfTrue="1" operator="lessThan">
      <formula>0</formula>
    </cfRule>
  </conditionalFormatting>
  <conditionalFormatting sqref="Q18:T19">
    <cfRule type="cellIs" dxfId="417" priority="449" stopIfTrue="1" operator="lessThan">
      <formula>0</formula>
    </cfRule>
  </conditionalFormatting>
  <conditionalFormatting sqref="U9">
    <cfRule type="cellIs" dxfId="416" priority="448" stopIfTrue="1" operator="lessThan">
      <formula>0</formula>
    </cfRule>
  </conditionalFormatting>
  <conditionalFormatting sqref="U11:U14">
    <cfRule type="cellIs" dxfId="415" priority="447" stopIfTrue="1" operator="lessThan">
      <formula>0</formula>
    </cfRule>
  </conditionalFormatting>
  <conditionalFormatting sqref="V10">
    <cfRule type="cellIs" dxfId="414" priority="446" stopIfTrue="1" operator="lessThan">
      <formula>0</formula>
    </cfRule>
  </conditionalFormatting>
  <conditionalFormatting sqref="V11">
    <cfRule type="cellIs" dxfId="413" priority="445" stopIfTrue="1" operator="lessThan">
      <formula>0</formula>
    </cfRule>
  </conditionalFormatting>
  <conditionalFormatting sqref="V13:V14">
    <cfRule type="cellIs" dxfId="412" priority="444" stopIfTrue="1" operator="lessThan">
      <formula>0</formula>
    </cfRule>
  </conditionalFormatting>
  <conditionalFormatting sqref="U18:U19">
    <cfRule type="cellIs" dxfId="411" priority="443" stopIfTrue="1" operator="lessThan">
      <formula>0</formula>
    </cfRule>
  </conditionalFormatting>
  <conditionalFormatting sqref="V18:V19">
    <cfRule type="cellIs" dxfId="410" priority="442" stopIfTrue="1" operator="lessThan">
      <formula>0</formula>
    </cfRule>
  </conditionalFormatting>
  <conditionalFormatting sqref="W10">
    <cfRule type="cellIs" dxfId="409" priority="441" stopIfTrue="1" operator="lessThan">
      <formula>0</formula>
    </cfRule>
  </conditionalFormatting>
  <conditionalFormatting sqref="W11">
    <cfRule type="cellIs" dxfId="408" priority="440" stopIfTrue="1" operator="lessThan">
      <formula>0</formula>
    </cfRule>
  </conditionalFormatting>
  <conditionalFormatting sqref="W13:W14">
    <cfRule type="cellIs" dxfId="407" priority="439" stopIfTrue="1" operator="lessThan">
      <formula>0</formula>
    </cfRule>
  </conditionalFormatting>
  <conditionalFormatting sqref="W18:W19">
    <cfRule type="cellIs" dxfId="406" priority="438" stopIfTrue="1" operator="lessThan">
      <formula>0</formula>
    </cfRule>
  </conditionalFormatting>
  <conditionalFormatting sqref="X9">
    <cfRule type="cellIs" dxfId="405" priority="437" stopIfTrue="1" operator="lessThan">
      <formula>0</formula>
    </cfRule>
  </conditionalFormatting>
  <conditionalFormatting sqref="X11:X14">
    <cfRule type="cellIs" dxfId="404" priority="436" stopIfTrue="1" operator="lessThan">
      <formula>0</formula>
    </cfRule>
  </conditionalFormatting>
  <conditionalFormatting sqref="Y10">
    <cfRule type="cellIs" dxfId="403" priority="435" stopIfTrue="1" operator="lessThan">
      <formula>0</formula>
    </cfRule>
  </conditionalFormatting>
  <conditionalFormatting sqref="Y11">
    <cfRule type="cellIs" dxfId="402" priority="434" stopIfTrue="1" operator="lessThan">
      <formula>0</formula>
    </cfRule>
  </conditionalFormatting>
  <conditionalFormatting sqref="Y13:Y14">
    <cfRule type="cellIs" dxfId="401" priority="433" stopIfTrue="1" operator="lessThan">
      <formula>0</formula>
    </cfRule>
  </conditionalFormatting>
  <conditionalFormatting sqref="X18:X19">
    <cfRule type="cellIs" dxfId="400" priority="432" stopIfTrue="1" operator="lessThan">
      <formula>0</formula>
    </cfRule>
  </conditionalFormatting>
  <conditionalFormatting sqref="Y18:Y19">
    <cfRule type="cellIs" dxfId="399" priority="431" stopIfTrue="1" operator="lessThan">
      <formula>0</formula>
    </cfRule>
  </conditionalFormatting>
  <conditionalFormatting sqref="Z10">
    <cfRule type="cellIs" dxfId="398" priority="430" stopIfTrue="1" operator="lessThan">
      <formula>0</formula>
    </cfRule>
  </conditionalFormatting>
  <conditionalFormatting sqref="Z11">
    <cfRule type="cellIs" dxfId="397" priority="429" stopIfTrue="1" operator="lessThan">
      <formula>0</formula>
    </cfRule>
  </conditionalFormatting>
  <conditionalFormatting sqref="Z13:Z14">
    <cfRule type="cellIs" dxfId="396" priority="428" stopIfTrue="1" operator="lessThan">
      <formula>0</formula>
    </cfRule>
  </conditionalFormatting>
  <conditionalFormatting sqref="AA9">
    <cfRule type="cellIs" dxfId="395" priority="426" stopIfTrue="1" operator="lessThan">
      <formula>0</formula>
    </cfRule>
  </conditionalFormatting>
  <conditionalFormatting sqref="AB10">
    <cfRule type="cellIs" dxfId="394" priority="424" stopIfTrue="1" operator="lessThan">
      <formula>0</formula>
    </cfRule>
  </conditionalFormatting>
  <conditionalFormatting sqref="AB11">
    <cfRule type="cellIs" dxfId="393" priority="423" stopIfTrue="1" operator="lessThan">
      <formula>0</formula>
    </cfRule>
  </conditionalFormatting>
  <conditionalFormatting sqref="AB13:AB14">
    <cfRule type="cellIs" dxfId="392" priority="422" stopIfTrue="1" operator="lessThan">
      <formula>0</formula>
    </cfRule>
  </conditionalFormatting>
  <conditionalFormatting sqref="AA18:AA19">
    <cfRule type="cellIs" dxfId="391" priority="421" stopIfTrue="1" operator="lessThan">
      <formula>0</formula>
    </cfRule>
  </conditionalFormatting>
  <conditionalFormatting sqref="AB18:AB19">
    <cfRule type="cellIs" dxfId="390" priority="420" stopIfTrue="1" operator="lessThan">
      <formula>0</formula>
    </cfRule>
  </conditionalFormatting>
  <conditionalFormatting sqref="AC10">
    <cfRule type="cellIs" dxfId="389" priority="419" stopIfTrue="1" operator="lessThan">
      <formula>0</formula>
    </cfRule>
  </conditionalFormatting>
  <conditionalFormatting sqref="AC11">
    <cfRule type="cellIs" dxfId="388" priority="418" stopIfTrue="1" operator="lessThan">
      <formula>0</formula>
    </cfRule>
  </conditionalFormatting>
  <conditionalFormatting sqref="AC13:AC14">
    <cfRule type="cellIs" dxfId="387" priority="417" stopIfTrue="1" operator="lessThan">
      <formula>0</formula>
    </cfRule>
  </conditionalFormatting>
  <conditionalFormatting sqref="AC18:AC19">
    <cfRule type="cellIs" dxfId="386" priority="416" stopIfTrue="1" operator="lessThan">
      <formula>0</formula>
    </cfRule>
  </conditionalFormatting>
  <conditionalFormatting sqref="AD9">
    <cfRule type="cellIs" dxfId="385" priority="415" stopIfTrue="1" operator="lessThan">
      <formula>0</formula>
    </cfRule>
  </conditionalFormatting>
  <conditionalFormatting sqref="AD11:AD14">
    <cfRule type="cellIs" dxfId="384" priority="414" stopIfTrue="1" operator="lessThan">
      <formula>0</formula>
    </cfRule>
  </conditionalFormatting>
  <conditionalFormatting sqref="AD18:AD19">
    <cfRule type="cellIs" dxfId="383" priority="413" stopIfTrue="1" operator="lessThan">
      <formula>0</formula>
    </cfRule>
  </conditionalFormatting>
  <conditionalFormatting sqref="AS57">
    <cfRule type="cellIs" dxfId="382" priority="51" stopIfTrue="1" operator="lessThan">
      <formula>0</formula>
    </cfRule>
  </conditionalFormatting>
  <conditionalFormatting sqref="AT57">
    <cfRule type="cellIs" dxfId="381" priority="50" stopIfTrue="1" operator="lessThan">
      <formula>0</formula>
    </cfRule>
  </conditionalFormatting>
  <conditionalFormatting sqref="AI9">
    <cfRule type="cellIs" dxfId="380" priority="409" stopIfTrue="1" operator="lessThan">
      <formula>0</formula>
    </cfRule>
  </conditionalFormatting>
  <conditionalFormatting sqref="AI11:AI14">
    <cfRule type="cellIs" dxfId="379" priority="408" stopIfTrue="1" operator="lessThan">
      <formula>0</formula>
    </cfRule>
  </conditionalFormatting>
  <conditionalFormatting sqref="AI18:AI19">
    <cfRule type="cellIs" dxfId="378" priority="407" stopIfTrue="1" operator="lessThan">
      <formula>0</formula>
    </cfRule>
  </conditionalFormatting>
  <conditionalFormatting sqref="AN9">
    <cfRule type="cellIs" dxfId="377" priority="406" stopIfTrue="1" operator="lessThan">
      <formula>0</formula>
    </cfRule>
  </conditionalFormatting>
  <conditionalFormatting sqref="AN11:AN14">
    <cfRule type="cellIs" dxfId="376" priority="405" stopIfTrue="1" operator="lessThan">
      <formula>0</formula>
    </cfRule>
  </conditionalFormatting>
  <conditionalFormatting sqref="AO10:AR10">
    <cfRule type="cellIs" dxfId="375" priority="404" stopIfTrue="1" operator="lessThan">
      <formula>0</formula>
    </cfRule>
  </conditionalFormatting>
  <conditionalFormatting sqref="AO11:AR11">
    <cfRule type="cellIs" dxfId="374" priority="403" stopIfTrue="1" operator="lessThan">
      <formula>0</formula>
    </cfRule>
  </conditionalFormatting>
  <conditionalFormatting sqref="AO13:AR14">
    <cfRule type="cellIs" dxfId="373" priority="402" stopIfTrue="1" operator="lessThan">
      <formula>0</formula>
    </cfRule>
  </conditionalFormatting>
  <conditionalFormatting sqref="AO18:AR19">
    <cfRule type="cellIs" dxfId="372" priority="400" stopIfTrue="1" operator="lessThan">
      <formula>0</formula>
    </cfRule>
  </conditionalFormatting>
  <conditionalFormatting sqref="AS9">
    <cfRule type="cellIs" dxfId="371" priority="399" stopIfTrue="1" operator="lessThan">
      <formula>0</formula>
    </cfRule>
  </conditionalFormatting>
  <conditionalFormatting sqref="AU9">
    <cfRule type="cellIs" dxfId="370" priority="397" stopIfTrue="1" operator="lessThan">
      <formula>0</formula>
    </cfRule>
  </conditionalFormatting>
  <conditionalFormatting sqref="AS11">
    <cfRule type="cellIs" dxfId="369" priority="396" stopIfTrue="1" operator="lessThan">
      <formula>0</formula>
    </cfRule>
  </conditionalFormatting>
  <conditionalFormatting sqref="AU11">
    <cfRule type="cellIs" dxfId="368" priority="394" stopIfTrue="1" operator="lessThan">
      <formula>0</formula>
    </cfRule>
  </conditionalFormatting>
  <conditionalFormatting sqref="AS12">
    <cfRule type="cellIs" dxfId="367" priority="393" stopIfTrue="1" operator="lessThan">
      <formula>0</formula>
    </cfRule>
  </conditionalFormatting>
  <conditionalFormatting sqref="AU12">
    <cfRule type="cellIs" dxfId="366" priority="391" stopIfTrue="1" operator="lessThan">
      <formula>0</formula>
    </cfRule>
  </conditionalFormatting>
  <conditionalFormatting sqref="AS13">
    <cfRule type="cellIs" dxfId="365" priority="390" stopIfTrue="1" operator="lessThan">
      <formula>0</formula>
    </cfRule>
  </conditionalFormatting>
  <conditionalFormatting sqref="AU13">
    <cfRule type="cellIs" dxfId="364" priority="388" stopIfTrue="1" operator="lessThan">
      <formula>0</formula>
    </cfRule>
  </conditionalFormatting>
  <conditionalFormatting sqref="AS14">
    <cfRule type="cellIs" dxfId="363" priority="387" stopIfTrue="1" operator="lessThan">
      <formula>0</formula>
    </cfRule>
  </conditionalFormatting>
  <conditionalFormatting sqref="AU14">
    <cfRule type="cellIs" dxfId="362" priority="385" stopIfTrue="1" operator="lessThan">
      <formula>0</formula>
    </cfRule>
  </conditionalFormatting>
  <conditionalFormatting sqref="AS18">
    <cfRule type="cellIs" dxfId="361" priority="384" stopIfTrue="1" operator="lessThan">
      <formula>0</formula>
    </cfRule>
  </conditionalFormatting>
  <conditionalFormatting sqref="AT18">
    <cfRule type="cellIs" dxfId="360" priority="383" stopIfTrue="1" operator="lessThan">
      <formula>0</formula>
    </cfRule>
  </conditionalFormatting>
  <conditionalFormatting sqref="AU18">
    <cfRule type="cellIs" dxfId="359" priority="382" stopIfTrue="1" operator="lessThan">
      <formula>0</formula>
    </cfRule>
  </conditionalFormatting>
  <conditionalFormatting sqref="AS19">
    <cfRule type="cellIs" dxfId="358" priority="381" stopIfTrue="1" operator="lessThan">
      <formula>0</formula>
    </cfRule>
  </conditionalFormatting>
  <conditionalFormatting sqref="AT19">
    <cfRule type="cellIs" dxfId="357" priority="380" stopIfTrue="1" operator="lessThan">
      <formula>0</formula>
    </cfRule>
  </conditionalFormatting>
  <conditionalFormatting sqref="AU19">
    <cfRule type="cellIs" dxfId="356" priority="379" stopIfTrue="1" operator="lessThan">
      <formula>0</formula>
    </cfRule>
  </conditionalFormatting>
  <conditionalFormatting sqref="J34">
    <cfRule type="cellIs" dxfId="355" priority="373" stopIfTrue="1" operator="lessThan">
      <formula>0</formula>
    </cfRule>
  </conditionalFormatting>
  <conditionalFormatting sqref="J38">
    <cfRule type="cellIs" dxfId="354" priority="372" stopIfTrue="1" operator="lessThan">
      <formula>0</formula>
    </cfRule>
  </conditionalFormatting>
  <conditionalFormatting sqref="J41">
    <cfRule type="cellIs" dxfId="353" priority="371" stopIfTrue="1" operator="lessThan">
      <formula>0</formula>
    </cfRule>
  </conditionalFormatting>
  <conditionalFormatting sqref="J43">
    <cfRule type="cellIs" dxfId="352" priority="370" stopIfTrue="1" operator="lessThan">
      <formula>0</formula>
    </cfRule>
  </conditionalFormatting>
  <conditionalFormatting sqref="J47">
    <cfRule type="cellIs" dxfId="351" priority="369" stopIfTrue="1" operator="lessThan">
      <formula>0</formula>
    </cfRule>
  </conditionalFormatting>
  <conditionalFormatting sqref="K24:O24">
    <cfRule type="cellIs" dxfId="350" priority="367" stopIfTrue="1" operator="lessThan">
      <formula>0</formula>
    </cfRule>
  </conditionalFormatting>
  <conditionalFormatting sqref="K27:O27">
    <cfRule type="cellIs" dxfId="349" priority="366" stopIfTrue="1" operator="lessThan">
      <formula>0</formula>
    </cfRule>
  </conditionalFormatting>
  <conditionalFormatting sqref="K31:O31">
    <cfRule type="cellIs" dxfId="348" priority="365" stopIfTrue="1" operator="lessThan">
      <formula>0</formula>
    </cfRule>
  </conditionalFormatting>
  <conditionalFormatting sqref="K35:O35">
    <cfRule type="cellIs" dxfId="347" priority="364" stopIfTrue="1" operator="lessThan">
      <formula>0</formula>
    </cfRule>
  </conditionalFormatting>
  <conditionalFormatting sqref="K39:O39">
    <cfRule type="cellIs" dxfId="346" priority="363" stopIfTrue="1" operator="lessThan">
      <formula>0</formula>
    </cfRule>
  </conditionalFormatting>
  <conditionalFormatting sqref="K42:O42">
    <cfRule type="cellIs" dxfId="345" priority="362" stopIfTrue="1" operator="lessThan">
      <formula>0</formula>
    </cfRule>
  </conditionalFormatting>
  <conditionalFormatting sqref="J36">
    <cfRule type="cellIs" dxfId="344" priority="361" stopIfTrue="1" operator="lessThan">
      <formula>0</formula>
    </cfRule>
  </conditionalFormatting>
  <conditionalFormatting sqref="K36:O36">
    <cfRule type="cellIs" dxfId="343" priority="360" stopIfTrue="1" operator="lessThan">
      <formula>0</formula>
    </cfRule>
  </conditionalFormatting>
  <conditionalFormatting sqref="J45">
    <cfRule type="cellIs" dxfId="342" priority="359" stopIfTrue="1" operator="lessThan">
      <formula>0</formula>
    </cfRule>
  </conditionalFormatting>
  <conditionalFormatting sqref="K45:O45">
    <cfRule type="cellIs" dxfId="341" priority="358" stopIfTrue="1" operator="lessThan">
      <formula>0</formula>
    </cfRule>
  </conditionalFormatting>
  <conditionalFormatting sqref="J46">
    <cfRule type="cellIs" dxfId="340" priority="357" stopIfTrue="1" operator="lessThan">
      <formula>0</formula>
    </cfRule>
  </conditionalFormatting>
  <conditionalFormatting sqref="K46:O46">
    <cfRule type="cellIs" dxfId="339" priority="356" stopIfTrue="1" operator="lessThan">
      <formula>0</formula>
    </cfRule>
  </conditionalFormatting>
  <conditionalFormatting sqref="K49:O49">
    <cfRule type="cellIs" dxfId="338" priority="354" stopIfTrue="1" operator="lessThan">
      <formula>0</formula>
    </cfRule>
  </conditionalFormatting>
  <conditionalFormatting sqref="J51">
    <cfRule type="cellIs" dxfId="337" priority="353" stopIfTrue="1" operator="lessThan">
      <formula>0</formula>
    </cfRule>
  </conditionalFormatting>
  <conditionalFormatting sqref="K51:O51">
    <cfRule type="cellIs" dxfId="336" priority="352" stopIfTrue="1" operator="lessThan">
      <formula>0</formula>
    </cfRule>
  </conditionalFormatting>
  <conditionalFormatting sqref="K52:O52">
    <cfRule type="cellIs" dxfId="335" priority="350" stopIfTrue="1" operator="lessThan">
      <formula>0</formula>
    </cfRule>
  </conditionalFormatting>
  <conditionalFormatting sqref="K53:O53">
    <cfRule type="cellIs" dxfId="334" priority="348" stopIfTrue="1" operator="lessThan">
      <formula>0</formula>
    </cfRule>
  </conditionalFormatting>
  <conditionalFormatting sqref="P34">
    <cfRule type="cellIs" dxfId="333" priority="342" stopIfTrue="1" operator="lessThan">
      <formula>0</formula>
    </cfRule>
  </conditionalFormatting>
  <conditionalFormatting sqref="P38">
    <cfRule type="cellIs" dxfId="332" priority="341" stopIfTrue="1" operator="lessThan">
      <formula>0</formula>
    </cfRule>
  </conditionalFormatting>
  <conditionalFormatting sqref="P41">
    <cfRule type="cellIs" dxfId="331" priority="340" stopIfTrue="1" operator="lessThan">
      <formula>0</formula>
    </cfRule>
  </conditionalFormatting>
  <conditionalFormatting sqref="P43">
    <cfRule type="cellIs" dxfId="330" priority="339" stopIfTrue="1" operator="lessThan">
      <formula>0</formula>
    </cfRule>
  </conditionalFormatting>
  <conditionalFormatting sqref="P47">
    <cfRule type="cellIs" dxfId="329" priority="338" stopIfTrue="1" operator="lessThan">
      <formula>0</formula>
    </cfRule>
  </conditionalFormatting>
  <conditionalFormatting sqref="Q24:T24">
    <cfRule type="cellIs" dxfId="328" priority="336" stopIfTrue="1" operator="lessThan">
      <formula>0</formula>
    </cfRule>
  </conditionalFormatting>
  <conditionalFormatting sqref="Q27:T27">
    <cfRule type="cellIs" dxfId="327" priority="335" stopIfTrue="1" operator="lessThan">
      <formula>0</formula>
    </cfRule>
  </conditionalFormatting>
  <conditionalFormatting sqref="Q31:T31">
    <cfRule type="cellIs" dxfId="326" priority="334" stopIfTrue="1" operator="lessThan">
      <formula>0</formula>
    </cfRule>
  </conditionalFormatting>
  <conditionalFormatting sqref="Q35:T35">
    <cfRule type="cellIs" dxfId="325" priority="333" stopIfTrue="1" operator="lessThan">
      <formula>0</formula>
    </cfRule>
  </conditionalFormatting>
  <conditionalFormatting sqref="Q39:T39">
    <cfRule type="cellIs" dxfId="324" priority="332" stopIfTrue="1" operator="lessThan">
      <formula>0</formula>
    </cfRule>
  </conditionalFormatting>
  <conditionalFormatting sqref="Q42:T42">
    <cfRule type="cellIs" dxfId="323" priority="331" stopIfTrue="1" operator="lessThan">
      <formula>0</formula>
    </cfRule>
  </conditionalFormatting>
  <conditionalFormatting sqref="P36">
    <cfRule type="cellIs" dxfId="322" priority="330" stopIfTrue="1" operator="lessThan">
      <formula>0</formula>
    </cfRule>
  </conditionalFormatting>
  <conditionalFormatting sqref="Q36:T36">
    <cfRule type="cellIs" dxfId="321" priority="329" stopIfTrue="1" operator="lessThan">
      <formula>0</formula>
    </cfRule>
  </conditionalFormatting>
  <conditionalFormatting sqref="P45">
    <cfRule type="cellIs" dxfId="320" priority="328" stopIfTrue="1" operator="lessThan">
      <formula>0</formula>
    </cfRule>
  </conditionalFormatting>
  <conditionalFormatting sqref="Q45:T45">
    <cfRule type="cellIs" dxfId="319" priority="327" stopIfTrue="1" operator="lessThan">
      <formula>0</formula>
    </cfRule>
  </conditionalFormatting>
  <conditionalFormatting sqref="P46">
    <cfRule type="cellIs" dxfId="318" priority="326" stopIfTrue="1" operator="lessThan">
      <formula>0</formula>
    </cfRule>
  </conditionalFormatting>
  <conditionalFormatting sqref="Q46:T46">
    <cfRule type="cellIs" dxfId="317" priority="325" stopIfTrue="1" operator="lessThan">
      <formula>0</formula>
    </cfRule>
  </conditionalFormatting>
  <conditionalFormatting sqref="Q49:T49">
    <cfRule type="cellIs" dxfId="316" priority="323" stopIfTrue="1" operator="lessThan">
      <formula>0</formula>
    </cfRule>
  </conditionalFormatting>
  <conditionalFormatting sqref="P51">
    <cfRule type="cellIs" dxfId="315" priority="322" stopIfTrue="1" operator="lessThan">
      <formula>0</formula>
    </cfRule>
  </conditionalFormatting>
  <conditionalFormatting sqref="Q51:T51">
    <cfRule type="cellIs" dxfId="314" priority="321" stopIfTrue="1" operator="lessThan">
      <formula>0</formula>
    </cfRule>
  </conditionalFormatting>
  <conditionalFormatting sqref="Q52:T52">
    <cfRule type="cellIs" dxfId="313" priority="319" stopIfTrue="1" operator="lessThan">
      <formula>0</formula>
    </cfRule>
  </conditionalFormatting>
  <conditionalFormatting sqref="Q53:T53">
    <cfRule type="cellIs" dxfId="312" priority="317" stopIfTrue="1" operator="lessThan">
      <formula>0</formula>
    </cfRule>
  </conditionalFormatting>
  <conditionalFormatting sqref="U23">
    <cfRule type="cellIs" dxfId="311" priority="316" stopIfTrue="1" operator="lessThan">
      <formula>0</formula>
    </cfRule>
  </conditionalFormatting>
  <conditionalFormatting sqref="U26">
    <cfRule type="cellIs" dxfId="310" priority="315" stopIfTrue="1" operator="lessThan">
      <formula>0</formula>
    </cfRule>
  </conditionalFormatting>
  <conditionalFormatting sqref="U28">
    <cfRule type="cellIs" dxfId="309" priority="314" stopIfTrue="1" operator="lessThan">
      <formula>0</formula>
    </cfRule>
  </conditionalFormatting>
  <conditionalFormatting sqref="U30">
    <cfRule type="cellIs" dxfId="308" priority="313" stopIfTrue="1" operator="lessThan">
      <formula>0</formula>
    </cfRule>
  </conditionalFormatting>
  <conditionalFormatting sqref="U32">
    <cfRule type="cellIs" dxfId="307" priority="312" stopIfTrue="1" operator="lessThan">
      <formula>0</formula>
    </cfRule>
  </conditionalFormatting>
  <conditionalFormatting sqref="U34">
    <cfRule type="cellIs" dxfId="306" priority="311" stopIfTrue="1" operator="lessThan">
      <formula>0</formula>
    </cfRule>
  </conditionalFormatting>
  <conditionalFormatting sqref="U38">
    <cfRule type="cellIs" dxfId="305" priority="310" stopIfTrue="1" operator="lessThan">
      <formula>0</formula>
    </cfRule>
  </conditionalFormatting>
  <conditionalFormatting sqref="U41">
    <cfRule type="cellIs" dxfId="304" priority="309" stopIfTrue="1" operator="lessThan">
      <formula>0</formula>
    </cfRule>
  </conditionalFormatting>
  <conditionalFormatting sqref="U43">
    <cfRule type="cellIs" dxfId="303" priority="308" stopIfTrue="1" operator="lessThan">
      <formula>0</formula>
    </cfRule>
  </conditionalFormatting>
  <conditionalFormatting sqref="U47">
    <cfRule type="cellIs" dxfId="302" priority="307" stopIfTrue="1" operator="lessThan">
      <formula>0</formula>
    </cfRule>
  </conditionalFormatting>
  <conditionalFormatting sqref="U50">
    <cfRule type="cellIs" dxfId="301" priority="306" stopIfTrue="1" operator="lessThan">
      <formula>0</formula>
    </cfRule>
  </conditionalFormatting>
  <conditionalFormatting sqref="V24:W24">
    <cfRule type="cellIs" dxfId="300" priority="305" stopIfTrue="1" operator="lessThan">
      <formula>0</formula>
    </cfRule>
  </conditionalFormatting>
  <conditionalFormatting sqref="V27:W27">
    <cfRule type="cellIs" dxfId="299" priority="304" stopIfTrue="1" operator="lessThan">
      <formula>0</formula>
    </cfRule>
  </conditionalFormatting>
  <conditionalFormatting sqref="V31:W31">
    <cfRule type="cellIs" dxfId="298" priority="303" stopIfTrue="1" operator="lessThan">
      <formula>0</formula>
    </cfRule>
  </conditionalFormatting>
  <conditionalFormatting sqref="V35:W35">
    <cfRule type="cellIs" dxfId="297" priority="302" stopIfTrue="1" operator="lessThan">
      <formula>0</formula>
    </cfRule>
  </conditionalFormatting>
  <conditionalFormatting sqref="V39:W39">
    <cfRule type="cellIs" dxfId="296" priority="301" stopIfTrue="1" operator="lessThan">
      <formula>0</formula>
    </cfRule>
  </conditionalFormatting>
  <conditionalFormatting sqref="V42:W42">
    <cfRule type="cellIs" dxfId="295" priority="300" stopIfTrue="1" operator="lessThan">
      <formula>0</formula>
    </cfRule>
  </conditionalFormatting>
  <conditionalFormatting sqref="U36">
    <cfRule type="cellIs" dxfId="294" priority="299" stopIfTrue="1" operator="lessThan">
      <formula>0</formula>
    </cfRule>
  </conditionalFormatting>
  <conditionalFormatting sqref="V36:W36">
    <cfRule type="cellIs" dxfId="293" priority="298" stopIfTrue="1" operator="lessThan">
      <formula>0</formula>
    </cfRule>
  </conditionalFormatting>
  <conditionalFormatting sqref="U45">
    <cfRule type="cellIs" dxfId="292" priority="297" stopIfTrue="1" operator="lessThan">
      <formula>0</formula>
    </cfRule>
  </conditionalFormatting>
  <conditionalFormatting sqref="V45:W45">
    <cfRule type="cellIs" dxfId="291" priority="296" stopIfTrue="1" operator="lessThan">
      <formula>0</formula>
    </cfRule>
  </conditionalFormatting>
  <conditionalFormatting sqref="U46">
    <cfRule type="cellIs" dxfId="290" priority="295" stopIfTrue="1" operator="lessThan">
      <formula>0</formula>
    </cfRule>
  </conditionalFormatting>
  <conditionalFormatting sqref="V46:W46">
    <cfRule type="cellIs" dxfId="289" priority="294" stopIfTrue="1" operator="lessThan">
      <formula>0</formula>
    </cfRule>
  </conditionalFormatting>
  <conditionalFormatting sqref="U49">
    <cfRule type="cellIs" dxfId="288" priority="293" stopIfTrue="1" operator="lessThan">
      <formula>0</formula>
    </cfRule>
  </conditionalFormatting>
  <conditionalFormatting sqref="V49:W49">
    <cfRule type="cellIs" dxfId="287" priority="292" stopIfTrue="1" operator="lessThan">
      <formula>0</formula>
    </cfRule>
  </conditionalFormatting>
  <conditionalFormatting sqref="U51">
    <cfRule type="cellIs" dxfId="286" priority="291" stopIfTrue="1" operator="lessThan">
      <formula>0</formula>
    </cfRule>
  </conditionalFormatting>
  <conditionalFormatting sqref="V51:W51">
    <cfRule type="cellIs" dxfId="285" priority="290" stopIfTrue="1" operator="lessThan">
      <formula>0</formula>
    </cfRule>
  </conditionalFormatting>
  <conditionalFormatting sqref="U52">
    <cfRule type="cellIs" dxfId="284" priority="289" stopIfTrue="1" operator="lessThan">
      <formula>0</formula>
    </cfRule>
  </conditionalFormatting>
  <conditionalFormatting sqref="V52:W52">
    <cfRule type="cellIs" dxfId="283" priority="288" stopIfTrue="1" operator="lessThan">
      <formula>0</formula>
    </cfRule>
  </conditionalFormatting>
  <conditionalFormatting sqref="U53">
    <cfRule type="cellIs" dxfId="282" priority="287" stopIfTrue="1" operator="lessThan">
      <formula>0</formula>
    </cfRule>
  </conditionalFormatting>
  <conditionalFormatting sqref="V53:W53">
    <cfRule type="cellIs" dxfId="281" priority="286" stopIfTrue="1" operator="lessThan">
      <formula>0</formula>
    </cfRule>
  </conditionalFormatting>
  <conditionalFormatting sqref="X23">
    <cfRule type="cellIs" dxfId="280" priority="285" stopIfTrue="1" operator="lessThan">
      <formula>0</formula>
    </cfRule>
  </conditionalFormatting>
  <conditionalFormatting sqref="X26">
    <cfRule type="cellIs" dxfId="279" priority="284" stopIfTrue="1" operator="lessThan">
      <formula>0</formula>
    </cfRule>
  </conditionalFormatting>
  <conditionalFormatting sqref="X28">
    <cfRule type="cellIs" dxfId="278" priority="283" stopIfTrue="1" operator="lessThan">
      <formula>0</formula>
    </cfRule>
  </conditionalFormatting>
  <conditionalFormatting sqref="X30">
    <cfRule type="cellIs" dxfId="277" priority="282" stopIfTrue="1" operator="lessThan">
      <formula>0</formula>
    </cfRule>
  </conditionalFormatting>
  <conditionalFormatting sqref="X32">
    <cfRule type="cellIs" dxfId="276" priority="281" stopIfTrue="1" operator="lessThan">
      <formula>0</formula>
    </cfRule>
  </conditionalFormatting>
  <conditionalFormatting sqref="X34">
    <cfRule type="cellIs" dxfId="275" priority="280" stopIfTrue="1" operator="lessThan">
      <formula>0</formula>
    </cfRule>
  </conditionalFormatting>
  <conditionalFormatting sqref="X38">
    <cfRule type="cellIs" dxfId="274" priority="279" stopIfTrue="1" operator="lessThan">
      <formula>0</formula>
    </cfRule>
  </conditionalFormatting>
  <conditionalFormatting sqref="X41">
    <cfRule type="cellIs" dxfId="273" priority="278" stopIfTrue="1" operator="lessThan">
      <formula>0</formula>
    </cfRule>
  </conditionalFormatting>
  <conditionalFormatting sqref="X43">
    <cfRule type="cellIs" dxfId="272" priority="277" stopIfTrue="1" operator="lessThan">
      <formula>0</formula>
    </cfRule>
  </conditionalFormatting>
  <conditionalFormatting sqref="X47">
    <cfRule type="cellIs" dxfId="271" priority="276" stopIfTrue="1" operator="lessThan">
      <formula>0</formula>
    </cfRule>
  </conditionalFormatting>
  <conditionalFormatting sqref="X50">
    <cfRule type="cellIs" dxfId="270" priority="275" stopIfTrue="1" operator="lessThan">
      <formula>0</formula>
    </cfRule>
  </conditionalFormatting>
  <conditionalFormatting sqref="Y24:Z24">
    <cfRule type="cellIs" dxfId="269" priority="274" stopIfTrue="1" operator="lessThan">
      <formula>0</formula>
    </cfRule>
  </conditionalFormatting>
  <conditionalFormatting sqref="Y27:Z27">
    <cfRule type="cellIs" dxfId="268" priority="273" stopIfTrue="1" operator="lessThan">
      <formula>0</formula>
    </cfRule>
  </conditionalFormatting>
  <conditionalFormatting sqref="Y31:Z31">
    <cfRule type="cellIs" dxfId="267" priority="272" stopIfTrue="1" operator="lessThan">
      <formula>0</formula>
    </cfRule>
  </conditionalFormatting>
  <conditionalFormatting sqref="Y35:Z35">
    <cfRule type="cellIs" dxfId="266" priority="271" stopIfTrue="1" operator="lessThan">
      <formula>0</formula>
    </cfRule>
  </conditionalFormatting>
  <conditionalFormatting sqref="Y39:Z39">
    <cfRule type="cellIs" dxfId="265" priority="270" stopIfTrue="1" operator="lessThan">
      <formula>0</formula>
    </cfRule>
  </conditionalFormatting>
  <conditionalFormatting sqref="Y42:Z42">
    <cfRule type="cellIs" dxfId="264" priority="269" stopIfTrue="1" operator="lessThan">
      <formula>0</formula>
    </cfRule>
  </conditionalFormatting>
  <conditionalFormatting sqref="X36">
    <cfRule type="cellIs" dxfId="263" priority="268" stopIfTrue="1" operator="lessThan">
      <formula>0</formula>
    </cfRule>
  </conditionalFormatting>
  <conditionalFormatting sqref="Y36:Z36">
    <cfRule type="cellIs" dxfId="262" priority="267" stopIfTrue="1" operator="lessThan">
      <formula>0</formula>
    </cfRule>
  </conditionalFormatting>
  <conditionalFormatting sqref="X45">
    <cfRule type="cellIs" dxfId="261" priority="266" stopIfTrue="1" operator="lessThan">
      <formula>0</formula>
    </cfRule>
  </conditionalFormatting>
  <conditionalFormatting sqref="Y45:Z45">
    <cfRule type="cellIs" dxfId="260" priority="265" stopIfTrue="1" operator="lessThan">
      <formula>0</formula>
    </cfRule>
  </conditionalFormatting>
  <conditionalFormatting sqref="X46">
    <cfRule type="cellIs" dxfId="259" priority="264" stopIfTrue="1" operator="lessThan">
      <formula>0</formula>
    </cfRule>
  </conditionalFormatting>
  <conditionalFormatting sqref="Y46:Z46">
    <cfRule type="cellIs" dxfId="258" priority="263" stopIfTrue="1" operator="lessThan">
      <formula>0</formula>
    </cfRule>
  </conditionalFormatting>
  <conditionalFormatting sqref="X49">
    <cfRule type="cellIs" dxfId="257" priority="262" stopIfTrue="1" operator="lessThan">
      <formula>0</formula>
    </cfRule>
  </conditionalFormatting>
  <conditionalFormatting sqref="Y49:Z49">
    <cfRule type="cellIs" dxfId="256" priority="261" stopIfTrue="1" operator="lessThan">
      <formula>0</formula>
    </cfRule>
  </conditionalFormatting>
  <conditionalFormatting sqref="X51">
    <cfRule type="cellIs" dxfId="255" priority="260" stopIfTrue="1" operator="lessThan">
      <formula>0</formula>
    </cfRule>
  </conditionalFormatting>
  <conditionalFormatting sqref="Y51:Z51">
    <cfRule type="cellIs" dxfId="254" priority="259" stopIfTrue="1" operator="lessThan">
      <formula>0</formula>
    </cfRule>
  </conditionalFormatting>
  <conditionalFormatting sqref="X52">
    <cfRule type="cellIs" dxfId="253" priority="258" stopIfTrue="1" operator="lessThan">
      <formula>0</formula>
    </cfRule>
  </conditionalFormatting>
  <conditionalFormatting sqref="Y52:Z52">
    <cfRule type="cellIs" dxfId="252" priority="257" stopIfTrue="1" operator="lessThan">
      <formula>0</formula>
    </cfRule>
  </conditionalFormatting>
  <conditionalFormatting sqref="X53">
    <cfRule type="cellIs" dxfId="251" priority="256" stopIfTrue="1" operator="lessThan">
      <formula>0</formula>
    </cfRule>
  </conditionalFormatting>
  <conditionalFormatting sqref="Y53:Z53">
    <cfRule type="cellIs" dxfId="250" priority="255" stopIfTrue="1" operator="lessThan">
      <formula>0</formula>
    </cfRule>
  </conditionalFormatting>
  <conditionalFormatting sqref="AA23">
    <cfRule type="cellIs" dxfId="249" priority="254" stopIfTrue="1" operator="lessThan">
      <formula>0</formula>
    </cfRule>
  </conditionalFormatting>
  <conditionalFormatting sqref="AA26">
    <cfRule type="cellIs" dxfId="248" priority="253" stopIfTrue="1" operator="lessThan">
      <formula>0</formula>
    </cfRule>
  </conditionalFormatting>
  <conditionalFormatting sqref="AA28">
    <cfRule type="cellIs" dxfId="247" priority="252" stopIfTrue="1" operator="lessThan">
      <formula>0</formula>
    </cfRule>
  </conditionalFormatting>
  <conditionalFormatting sqref="AA30">
    <cfRule type="cellIs" dxfId="246" priority="251" stopIfTrue="1" operator="lessThan">
      <formula>0</formula>
    </cfRule>
  </conditionalFormatting>
  <conditionalFormatting sqref="AA32">
    <cfRule type="cellIs" dxfId="245" priority="250" stopIfTrue="1" operator="lessThan">
      <formula>0</formula>
    </cfRule>
  </conditionalFormatting>
  <conditionalFormatting sqref="AA34">
    <cfRule type="cellIs" dxfId="244" priority="249" stopIfTrue="1" operator="lessThan">
      <formula>0</formula>
    </cfRule>
  </conditionalFormatting>
  <conditionalFormatting sqref="AA38">
    <cfRule type="cellIs" dxfId="243" priority="248" stopIfTrue="1" operator="lessThan">
      <formula>0</formula>
    </cfRule>
  </conditionalFormatting>
  <conditionalFormatting sqref="AA41">
    <cfRule type="cellIs" dxfId="242" priority="247" stopIfTrue="1" operator="lessThan">
      <formula>0</formula>
    </cfRule>
  </conditionalFormatting>
  <conditionalFormatting sqref="AA43">
    <cfRule type="cellIs" dxfId="241" priority="246" stopIfTrue="1" operator="lessThan">
      <formula>0</formula>
    </cfRule>
  </conditionalFormatting>
  <conditionalFormatting sqref="AA47">
    <cfRule type="cellIs" dxfId="240" priority="245" stopIfTrue="1" operator="lessThan">
      <formula>0</formula>
    </cfRule>
  </conditionalFormatting>
  <conditionalFormatting sqref="AA50">
    <cfRule type="cellIs" dxfId="239" priority="244" stopIfTrue="1" operator="lessThan">
      <formula>0</formula>
    </cfRule>
  </conditionalFormatting>
  <conditionalFormatting sqref="AB24:AC24">
    <cfRule type="cellIs" dxfId="238" priority="243" stopIfTrue="1" operator="lessThan">
      <formula>0</formula>
    </cfRule>
  </conditionalFormatting>
  <conditionalFormatting sqref="AB27:AC27">
    <cfRule type="cellIs" dxfId="237" priority="242" stopIfTrue="1" operator="lessThan">
      <formula>0</formula>
    </cfRule>
  </conditionalFormatting>
  <conditionalFormatting sqref="AB31:AC31">
    <cfRule type="cellIs" dxfId="236" priority="241" stopIfTrue="1" operator="lessThan">
      <formula>0</formula>
    </cfRule>
  </conditionalFormatting>
  <conditionalFormatting sqref="AB35:AC35">
    <cfRule type="cellIs" dxfId="235" priority="240" stopIfTrue="1" operator="lessThan">
      <formula>0</formula>
    </cfRule>
  </conditionalFormatting>
  <conditionalFormatting sqref="AB39:AC39">
    <cfRule type="cellIs" dxfId="234" priority="239" stopIfTrue="1" operator="lessThan">
      <formula>0</formula>
    </cfRule>
  </conditionalFormatting>
  <conditionalFormatting sqref="AB42:AC42">
    <cfRule type="cellIs" dxfId="233" priority="238" stopIfTrue="1" operator="lessThan">
      <formula>0</formula>
    </cfRule>
  </conditionalFormatting>
  <conditionalFormatting sqref="AA36">
    <cfRule type="cellIs" dxfId="232" priority="237" stopIfTrue="1" operator="lessThan">
      <formula>0</formula>
    </cfRule>
  </conditionalFormatting>
  <conditionalFormatting sqref="AB36:AC36">
    <cfRule type="cellIs" dxfId="231" priority="236" stopIfTrue="1" operator="lessThan">
      <formula>0</formula>
    </cfRule>
  </conditionalFormatting>
  <conditionalFormatting sqref="AA45">
    <cfRule type="cellIs" dxfId="230" priority="235" stopIfTrue="1" operator="lessThan">
      <formula>0</formula>
    </cfRule>
  </conditionalFormatting>
  <conditionalFormatting sqref="AB45:AC45">
    <cfRule type="cellIs" dxfId="229" priority="234" stopIfTrue="1" operator="lessThan">
      <formula>0</formula>
    </cfRule>
  </conditionalFormatting>
  <conditionalFormatting sqref="AA46">
    <cfRule type="cellIs" dxfId="228" priority="233" stopIfTrue="1" operator="lessThan">
      <formula>0</formula>
    </cfRule>
  </conditionalFormatting>
  <conditionalFormatting sqref="AB46:AC46">
    <cfRule type="cellIs" dxfId="227" priority="232" stopIfTrue="1" operator="lessThan">
      <formula>0</formula>
    </cfRule>
  </conditionalFormatting>
  <conditionalFormatting sqref="AA49">
    <cfRule type="cellIs" dxfId="226" priority="231" stopIfTrue="1" operator="lessThan">
      <formula>0</formula>
    </cfRule>
  </conditionalFormatting>
  <conditionalFormatting sqref="AB49:AC49">
    <cfRule type="cellIs" dxfId="225" priority="230" stopIfTrue="1" operator="lessThan">
      <formula>0</formula>
    </cfRule>
  </conditionalFormatting>
  <conditionalFormatting sqref="AA51">
    <cfRule type="cellIs" dxfId="224" priority="229" stopIfTrue="1" operator="lessThan">
      <formula>0</formula>
    </cfRule>
  </conditionalFormatting>
  <conditionalFormatting sqref="AB51:AC51">
    <cfRule type="cellIs" dxfId="223" priority="228" stopIfTrue="1" operator="lessThan">
      <formula>0</formula>
    </cfRule>
  </conditionalFormatting>
  <conditionalFormatting sqref="AA52">
    <cfRule type="cellIs" dxfId="222" priority="227" stopIfTrue="1" operator="lessThan">
      <formula>0</formula>
    </cfRule>
  </conditionalFormatting>
  <conditionalFormatting sqref="AB52:AC52">
    <cfRule type="cellIs" dxfId="221" priority="226" stopIfTrue="1" operator="lessThan">
      <formula>0</formula>
    </cfRule>
  </conditionalFormatting>
  <conditionalFormatting sqref="AA53">
    <cfRule type="cellIs" dxfId="220" priority="225" stopIfTrue="1" operator="lessThan">
      <formula>0</formula>
    </cfRule>
  </conditionalFormatting>
  <conditionalFormatting sqref="AB53:AC53">
    <cfRule type="cellIs" dxfId="219" priority="224" stopIfTrue="1" operator="lessThan">
      <formula>0</formula>
    </cfRule>
  </conditionalFormatting>
  <conditionalFormatting sqref="AN23">
    <cfRule type="cellIs" dxfId="218" priority="223" stopIfTrue="1" operator="lessThan">
      <formula>0</formula>
    </cfRule>
  </conditionalFormatting>
  <conditionalFormatting sqref="AN26">
    <cfRule type="cellIs" dxfId="217" priority="222" stopIfTrue="1" operator="lessThan">
      <formula>0</formula>
    </cfRule>
  </conditionalFormatting>
  <conditionalFormatting sqref="AN28">
    <cfRule type="cellIs" dxfId="216" priority="221" stopIfTrue="1" operator="lessThan">
      <formula>0</formula>
    </cfRule>
  </conditionalFormatting>
  <conditionalFormatting sqref="AN30">
    <cfRule type="cellIs" dxfId="215" priority="220" stopIfTrue="1" operator="lessThan">
      <formula>0</formula>
    </cfRule>
  </conditionalFormatting>
  <conditionalFormatting sqref="AN32">
    <cfRule type="cellIs" dxfId="214" priority="219" stopIfTrue="1" operator="lessThan">
      <formula>0</formula>
    </cfRule>
  </conditionalFormatting>
  <conditionalFormatting sqref="AN34">
    <cfRule type="cellIs" dxfId="213" priority="218" stopIfTrue="1" operator="lessThan">
      <formula>0</formula>
    </cfRule>
  </conditionalFormatting>
  <conditionalFormatting sqref="AN38">
    <cfRule type="cellIs" dxfId="212" priority="217" stopIfTrue="1" operator="lessThan">
      <formula>0</formula>
    </cfRule>
  </conditionalFormatting>
  <conditionalFormatting sqref="AN41">
    <cfRule type="cellIs" dxfId="211" priority="216" stopIfTrue="1" operator="lessThan">
      <formula>0</formula>
    </cfRule>
  </conditionalFormatting>
  <conditionalFormatting sqref="AN43">
    <cfRule type="cellIs" dxfId="210" priority="215" stopIfTrue="1" operator="lessThan">
      <formula>0</formula>
    </cfRule>
  </conditionalFormatting>
  <conditionalFormatting sqref="AN47">
    <cfRule type="cellIs" dxfId="209" priority="214" stopIfTrue="1" operator="lessThan">
      <formula>0</formula>
    </cfRule>
  </conditionalFormatting>
  <conditionalFormatting sqref="AN50">
    <cfRule type="cellIs" dxfId="208" priority="213" stopIfTrue="1" operator="lessThan">
      <formula>0</formula>
    </cfRule>
  </conditionalFormatting>
  <conditionalFormatting sqref="AO24:AR24">
    <cfRule type="cellIs" dxfId="207" priority="212" stopIfTrue="1" operator="lessThan">
      <formula>0</formula>
    </cfRule>
  </conditionalFormatting>
  <conditionalFormatting sqref="AO27:AR27">
    <cfRule type="cellIs" dxfId="206" priority="211" stopIfTrue="1" operator="lessThan">
      <formula>0</formula>
    </cfRule>
  </conditionalFormatting>
  <conditionalFormatting sqref="AO31:AR31">
    <cfRule type="cellIs" dxfId="205" priority="210" stopIfTrue="1" operator="lessThan">
      <formula>0</formula>
    </cfRule>
  </conditionalFormatting>
  <conditionalFormatting sqref="AO35:AR35">
    <cfRule type="cellIs" dxfId="204" priority="209" stopIfTrue="1" operator="lessThan">
      <formula>0</formula>
    </cfRule>
  </conditionalFormatting>
  <conditionalFormatting sqref="AO39:AR39">
    <cfRule type="cellIs" dxfId="203" priority="208" stopIfTrue="1" operator="lessThan">
      <formula>0</formula>
    </cfRule>
  </conditionalFormatting>
  <conditionalFormatting sqref="AO42:AR42">
    <cfRule type="cellIs" dxfId="202" priority="207" stopIfTrue="1" operator="lessThan">
      <formula>0</formula>
    </cfRule>
  </conditionalFormatting>
  <conditionalFormatting sqref="AN36">
    <cfRule type="cellIs" dxfId="201" priority="206" stopIfTrue="1" operator="lessThan">
      <formula>0</formula>
    </cfRule>
  </conditionalFormatting>
  <conditionalFormatting sqref="AO36:AR36">
    <cfRule type="cellIs" dxfId="200" priority="205" stopIfTrue="1" operator="lessThan">
      <formula>0</formula>
    </cfRule>
  </conditionalFormatting>
  <conditionalFormatting sqref="AN45">
    <cfRule type="cellIs" dxfId="199" priority="204" stopIfTrue="1" operator="lessThan">
      <formula>0</formula>
    </cfRule>
  </conditionalFormatting>
  <conditionalFormatting sqref="AO45:AR45">
    <cfRule type="cellIs" dxfId="198" priority="203" stopIfTrue="1" operator="lessThan">
      <formula>0</formula>
    </cfRule>
  </conditionalFormatting>
  <conditionalFormatting sqref="AN46">
    <cfRule type="cellIs" dxfId="197" priority="202" stopIfTrue="1" operator="lessThan">
      <formula>0</formula>
    </cfRule>
  </conditionalFormatting>
  <conditionalFormatting sqref="AO46:AR46">
    <cfRule type="cellIs" dxfId="196" priority="201" stopIfTrue="1" operator="lessThan">
      <formula>0</formula>
    </cfRule>
  </conditionalFormatting>
  <conditionalFormatting sqref="AN49">
    <cfRule type="cellIs" dxfId="195" priority="200" stopIfTrue="1" operator="lessThan">
      <formula>0</formula>
    </cfRule>
  </conditionalFormatting>
  <conditionalFormatting sqref="AO49:AR49">
    <cfRule type="cellIs" dxfId="194" priority="199" stopIfTrue="1" operator="lessThan">
      <formula>0</formula>
    </cfRule>
  </conditionalFormatting>
  <conditionalFormatting sqref="AN51">
    <cfRule type="cellIs" dxfId="193" priority="198" stopIfTrue="1" operator="lessThan">
      <formula>0</formula>
    </cfRule>
  </conditionalFormatting>
  <conditionalFormatting sqref="AO51:AR51">
    <cfRule type="cellIs" dxfId="192" priority="197" stopIfTrue="1" operator="lessThan">
      <formula>0</formula>
    </cfRule>
  </conditionalFormatting>
  <conditionalFormatting sqref="AN52">
    <cfRule type="cellIs" dxfId="191" priority="196" stopIfTrue="1" operator="lessThan">
      <formula>0</formula>
    </cfRule>
  </conditionalFormatting>
  <conditionalFormatting sqref="AO52:AR52">
    <cfRule type="cellIs" dxfId="190" priority="195" stopIfTrue="1" operator="lessThan">
      <formula>0</formula>
    </cfRule>
  </conditionalFormatting>
  <conditionalFormatting sqref="AN53">
    <cfRule type="cellIs" dxfId="189" priority="194" stopIfTrue="1" operator="lessThan">
      <formula>0</formula>
    </cfRule>
  </conditionalFormatting>
  <conditionalFormatting sqref="AO53:AR53">
    <cfRule type="cellIs" dxfId="188" priority="193" stopIfTrue="1" operator="lessThan">
      <formula>0</formula>
    </cfRule>
  </conditionalFormatting>
  <conditionalFormatting sqref="AD23">
    <cfRule type="cellIs" dxfId="187" priority="192" stopIfTrue="1" operator="lessThan">
      <formula>0</formula>
    </cfRule>
  </conditionalFormatting>
  <conditionalFormatting sqref="AD26">
    <cfRule type="cellIs" dxfId="186" priority="191" stopIfTrue="1" operator="lessThan">
      <formula>0</formula>
    </cfRule>
  </conditionalFormatting>
  <conditionalFormatting sqref="AD28">
    <cfRule type="cellIs" dxfId="185" priority="190" stopIfTrue="1" operator="lessThan">
      <formula>0</formula>
    </cfRule>
  </conditionalFormatting>
  <conditionalFormatting sqref="AD30">
    <cfRule type="cellIs" dxfId="184" priority="189" stopIfTrue="1" operator="lessThan">
      <formula>0</formula>
    </cfRule>
  </conditionalFormatting>
  <conditionalFormatting sqref="AD32">
    <cfRule type="cellIs" dxfId="183" priority="188" stopIfTrue="1" operator="lessThan">
      <formula>0</formula>
    </cfRule>
  </conditionalFormatting>
  <conditionalFormatting sqref="AD34">
    <cfRule type="cellIs" dxfId="182" priority="187" stopIfTrue="1" operator="lessThan">
      <formula>0</formula>
    </cfRule>
  </conditionalFormatting>
  <conditionalFormatting sqref="AD38">
    <cfRule type="cellIs" dxfId="181" priority="186" stopIfTrue="1" operator="lessThan">
      <formula>0</formula>
    </cfRule>
  </conditionalFormatting>
  <conditionalFormatting sqref="AD41">
    <cfRule type="cellIs" dxfId="180" priority="185" stopIfTrue="1" operator="lessThan">
      <formula>0</formula>
    </cfRule>
  </conditionalFormatting>
  <conditionalFormatting sqref="AD47">
    <cfRule type="cellIs" dxfId="179" priority="183" stopIfTrue="1" operator="lessThan">
      <formula>0</formula>
    </cfRule>
  </conditionalFormatting>
  <conditionalFormatting sqref="AD50">
    <cfRule type="cellIs" dxfId="178" priority="182" stopIfTrue="1" operator="lessThan">
      <formula>0</formula>
    </cfRule>
  </conditionalFormatting>
  <conditionalFormatting sqref="AD36">
    <cfRule type="cellIs" dxfId="177" priority="181" stopIfTrue="1" operator="lessThan">
      <formula>0</formula>
    </cfRule>
  </conditionalFormatting>
  <conditionalFormatting sqref="AD45">
    <cfRule type="cellIs" dxfId="176" priority="180" stopIfTrue="1" operator="lessThan">
      <formula>0</formula>
    </cfRule>
  </conditionalFormatting>
  <conditionalFormatting sqref="AD46">
    <cfRule type="cellIs" dxfId="175" priority="179" stopIfTrue="1" operator="lessThan">
      <formula>0</formula>
    </cfRule>
  </conditionalFormatting>
  <conditionalFormatting sqref="AD49">
    <cfRule type="cellIs" dxfId="174" priority="178" stopIfTrue="1" operator="lessThan">
      <formula>0</formula>
    </cfRule>
  </conditionalFormatting>
  <conditionalFormatting sqref="AD51">
    <cfRule type="cellIs" dxfId="173" priority="177" stopIfTrue="1" operator="lessThan">
      <formula>0</formula>
    </cfRule>
  </conditionalFormatting>
  <conditionalFormatting sqref="AD52">
    <cfRule type="cellIs" dxfId="172" priority="176" stopIfTrue="1" operator="lessThan">
      <formula>0</formula>
    </cfRule>
  </conditionalFormatting>
  <conditionalFormatting sqref="AD53">
    <cfRule type="cellIs" dxfId="171" priority="175" stopIfTrue="1" operator="lessThan">
      <formula>0</formula>
    </cfRule>
  </conditionalFormatting>
  <conditionalFormatting sqref="AD56">
    <cfRule type="cellIs" dxfId="170" priority="174" stopIfTrue="1" operator="lessThan">
      <formula>0</formula>
    </cfRule>
  </conditionalFormatting>
  <conditionalFormatting sqref="AD57">
    <cfRule type="cellIs" dxfId="169" priority="173" stopIfTrue="1" operator="lessThan">
      <formula>0</formula>
    </cfRule>
  </conditionalFormatting>
  <conditionalFormatting sqref="AI23">
    <cfRule type="cellIs" dxfId="168" priority="172" stopIfTrue="1" operator="lessThan">
      <formula>0</formula>
    </cfRule>
  </conditionalFormatting>
  <conditionalFormatting sqref="AI26">
    <cfRule type="cellIs" dxfId="167" priority="171" stopIfTrue="1" operator="lessThan">
      <formula>0</formula>
    </cfRule>
  </conditionalFormatting>
  <conditionalFormatting sqref="AI28">
    <cfRule type="cellIs" dxfId="166" priority="170" stopIfTrue="1" operator="lessThan">
      <formula>0</formula>
    </cfRule>
  </conditionalFormatting>
  <conditionalFormatting sqref="AI30">
    <cfRule type="cellIs" dxfId="165" priority="169" stopIfTrue="1" operator="lessThan">
      <formula>0</formula>
    </cfRule>
  </conditionalFormatting>
  <conditionalFormatting sqref="AI32">
    <cfRule type="cellIs" dxfId="164" priority="168" stopIfTrue="1" operator="lessThan">
      <formula>0</formula>
    </cfRule>
  </conditionalFormatting>
  <conditionalFormatting sqref="AI34">
    <cfRule type="cellIs" dxfId="163" priority="167" stopIfTrue="1" operator="lessThan">
      <formula>0</formula>
    </cfRule>
  </conditionalFormatting>
  <conditionalFormatting sqref="AI38">
    <cfRule type="cellIs" dxfId="162" priority="166" stopIfTrue="1" operator="lessThan">
      <formula>0</formula>
    </cfRule>
  </conditionalFormatting>
  <conditionalFormatting sqref="AI41">
    <cfRule type="cellIs" dxfId="161" priority="165" stopIfTrue="1" operator="lessThan">
      <formula>0</formula>
    </cfRule>
  </conditionalFormatting>
  <conditionalFormatting sqref="AI43">
    <cfRule type="cellIs" dxfId="160" priority="164" stopIfTrue="1" operator="lessThan">
      <formula>0</formula>
    </cfRule>
  </conditionalFormatting>
  <conditionalFormatting sqref="AI47">
    <cfRule type="cellIs" dxfId="159" priority="163" stopIfTrue="1" operator="lessThan">
      <formula>0</formula>
    </cfRule>
  </conditionalFormatting>
  <conditionalFormatting sqref="AI50">
    <cfRule type="cellIs" dxfId="158" priority="162" stopIfTrue="1" operator="lessThan">
      <formula>0</formula>
    </cfRule>
  </conditionalFormatting>
  <conditionalFormatting sqref="AI36">
    <cfRule type="cellIs" dxfId="157" priority="161" stopIfTrue="1" operator="lessThan">
      <formula>0</formula>
    </cfRule>
  </conditionalFormatting>
  <conditionalFormatting sqref="AI45">
    <cfRule type="cellIs" dxfId="156" priority="160" stopIfTrue="1" operator="lessThan">
      <formula>0</formula>
    </cfRule>
  </conditionalFormatting>
  <conditionalFormatting sqref="AI46">
    <cfRule type="cellIs" dxfId="155" priority="159" stopIfTrue="1" operator="lessThan">
      <formula>0</formula>
    </cfRule>
  </conditionalFormatting>
  <conditionalFormatting sqref="AI49">
    <cfRule type="cellIs" dxfId="154" priority="158" stopIfTrue="1" operator="lessThan">
      <formula>0</formula>
    </cfRule>
  </conditionalFormatting>
  <conditionalFormatting sqref="AI51">
    <cfRule type="cellIs" dxfId="153" priority="157" stopIfTrue="1" operator="lessThan">
      <formula>0</formula>
    </cfRule>
  </conditionalFormatting>
  <conditionalFormatting sqref="AI52">
    <cfRule type="cellIs" dxfId="152" priority="156" stopIfTrue="1" operator="lessThan">
      <formula>0</formula>
    </cfRule>
  </conditionalFormatting>
  <conditionalFormatting sqref="AI53">
    <cfRule type="cellIs" dxfId="151" priority="155" stopIfTrue="1" operator="lessThan">
      <formula>0</formula>
    </cfRule>
  </conditionalFormatting>
  <conditionalFormatting sqref="AI56">
    <cfRule type="cellIs" dxfId="150" priority="154" stopIfTrue="1" operator="lessThan">
      <formula>0</formula>
    </cfRule>
  </conditionalFormatting>
  <conditionalFormatting sqref="AI57">
    <cfRule type="cellIs" dxfId="149" priority="153" stopIfTrue="1" operator="lessThan">
      <formula>0</formula>
    </cfRule>
  </conditionalFormatting>
  <conditionalFormatting sqref="AN56">
    <cfRule type="cellIs" dxfId="148" priority="152" stopIfTrue="1" operator="lessThan">
      <formula>0</formula>
    </cfRule>
  </conditionalFormatting>
  <conditionalFormatting sqref="AO56:AR56">
    <cfRule type="cellIs" dxfId="147" priority="151" stopIfTrue="1" operator="lessThan">
      <formula>0</formula>
    </cfRule>
  </conditionalFormatting>
  <conditionalFormatting sqref="AN57">
    <cfRule type="cellIs" dxfId="146" priority="150" stopIfTrue="1" operator="lessThan">
      <formula>0</formula>
    </cfRule>
  </conditionalFormatting>
  <conditionalFormatting sqref="AO57:AR57">
    <cfRule type="cellIs" dxfId="145" priority="149" stopIfTrue="1" operator="lessThan">
      <formula>0</formula>
    </cfRule>
  </conditionalFormatting>
  <conditionalFormatting sqref="J56">
    <cfRule type="cellIs" dxfId="144" priority="148" stopIfTrue="1" operator="lessThan">
      <formula>0</formula>
    </cfRule>
  </conditionalFormatting>
  <conditionalFormatting sqref="K56:O56">
    <cfRule type="cellIs" dxfId="143" priority="147" stopIfTrue="1" operator="lessThan">
      <formula>0</formula>
    </cfRule>
  </conditionalFormatting>
  <conditionalFormatting sqref="J57">
    <cfRule type="cellIs" dxfId="142" priority="146" stopIfTrue="1" operator="lessThan">
      <formula>0</formula>
    </cfRule>
  </conditionalFormatting>
  <conditionalFormatting sqref="K57:O57">
    <cfRule type="cellIs" dxfId="141" priority="145" stopIfTrue="1" operator="lessThan">
      <formula>0</formula>
    </cfRule>
  </conditionalFormatting>
  <conditionalFormatting sqref="P56">
    <cfRule type="cellIs" dxfId="140" priority="144" stopIfTrue="1" operator="lessThan">
      <formula>0</formula>
    </cfRule>
  </conditionalFormatting>
  <conditionalFormatting sqref="Q56:W56">
    <cfRule type="cellIs" dxfId="139" priority="143" stopIfTrue="1" operator="lessThan">
      <formula>0</formula>
    </cfRule>
  </conditionalFormatting>
  <conditionalFormatting sqref="P57">
    <cfRule type="cellIs" dxfId="138" priority="142" stopIfTrue="1" operator="lessThan">
      <formula>0</formula>
    </cfRule>
  </conditionalFormatting>
  <conditionalFormatting sqref="Q57:W57">
    <cfRule type="cellIs" dxfId="137" priority="141" stopIfTrue="1" operator="lessThan">
      <formula>0</formula>
    </cfRule>
  </conditionalFormatting>
  <conditionalFormatting sqref="X56:Z56">
    <cfRule type="cellIs" dxfId="136" priority="140" stopIfTrue="1" operator="lessThan">
      <formula>0</formula>
    </cfRule>
  </conditionalFormatting>
  <conditionalFormatting sqref="X57:Z57">
    <cfRule type="cellIs" dxfId="135" priority="139" stopIfTrue="1" operator="lessThan">
      <formula>0</formula>
    </cfRule>
  </conditionalFormatting>
  <conditionalFormatting sqref="AA56:AC56">
    <cfRule type="cellIs" dxfId="134" priority="138" stopIfTrue="1" operator="lessThan">
      <formula>0</formula>
    </cfRule>
  </conditionalFormatting>
  <conditionalFormatting sqref="AA57:AC57">
    <cfRule type="cellIs" dxfId="133" priority="137" stopIfTrue="1" operator="lessThan">
      <formula>0</formula>
    </cfRule>
  </conditionalFormatting>
  <conditionalFormatting sqref="AV56">
    <cfRule type="cellIs" dxfId="132" priority="135" stopIfTrue="1" operator="lessThan">
      <formula>0</formula>
    </cfRule>
  </conditionalFormatting>
  <conditionalFormatting sqref="AV57">
    <cfRule type="cellIs" dxfId="131" priority="133" stopIfTrue="1" operator="lessThan">
      <formula>0</formula>
    </cfRule>
  </conditionalFormatting>
  <conditionalFormatting sqref="AU23">
    <cfRule type="cellIs" dxfId="130" priority="106" stopIfTrue="1" operator="lessThan">
      <formula>0</formula>
    </cfRule>
  </conditionalFormatting>
  <conditionalFormatting sqref="AU32">
    <cfRule type="cellIs" dxfId="129" priority="94" stopIfTrue="1" operator="lessThan">
      <formula>0</formula>
    </cfRule>
  </conditionalFormatting>
  <conditionalFormatting sqref="AS36">
    <cfRule type="cellIs" dxfId="128" priority="90" stopIfTrue="1" operator="lessThan">
      <formula>0</formula>
    </cfRule>
  </conditionalFormatting>
  <conditionalFormatting sqref="AT36">
    <cfRule type="cellIs" dxfId="127" priority="89" stopIfTrue="1" operator="lessThan">
      <formula>0</formula>
    </cfRule>
  </conditionalFormatting>
  <conditionalFormatting sqref="AU38">
    <cfRule type="cellIs" dxfId="126" priority="85" stopIfTrue="1" operator="lessThan">
      <formula>0</formula>
    </cfRule>
  </conditionalFormatting>
  <conditionalFormatting sqref="AS41">
    <cfRule type="cellIs" dxfId="125" priority="84" stopIfTrue="1" operator="lessThan">
      <formula>0</formula>
    </cfRule>
  </conditionalFormatting>
  <conditionalFormatting sqref="AT43">
    <cfRule type="cellIs" dxfId="124" priority="80" stopIfTrue="1" operator="lessThan">
      <formula>0</formula>
    </cfRule>
  </conditionalFormatting>
  <conditionalFormatting sqref="AU43">
    <cfRule type="cellIs" dxfId="123" priority="79" stopIfTrue="1" operator="lessThan">
      <formula>0</formula>
    </cfRule>
  </conditionalFormatting>
  <conditionalFormatting sqref="AS46">
    <cfRule type="cellIs" dxfId="122" priority="75" stopIfTrue="1" operator="lessThan">
      <formula>0</formula>
    </cfRule>
  </conditionalFormatting>
  <conditionalFormatting sqref="AT46">
    <cfRule type="cellIs" dxfId="121" priority="74" stopIfTrue="1" operator="lessThan">
      <formula>0</formula>
    </cfRule>
  </conditionalFormatting>
  <conditionalFormatting sqref="AS49">
    <cfRule type="cellIs" dxfId="120" priority="69" stopIfTrue="1" operator="lessThan">
      <formula>0</formula>
    </cfRule>
  </conditionalFormatting>
  <conditionalFormatting sqref="AT50">
    <cfRule type="cellIs" dxfId="119" priority="65" stopIfTrue="1" operator="lessThan">
      <formula>0</formula>
    </cfRule>
  </conditionalFormatting>
  <conditionalFormatting sqref="AU50">
    <cfRule type="cellIs" dxfId="118" priority="64" stopIfTrue="1" operator="lessThan">
      <formula>0</formula>
    </cfRule>
  </conditionalFormatting>
  <conditionalFormatting sqref="AS52">
    <cfRule type="cellIs" dxfId="117" priority="60" stopIfTrue="1" operator="lessThan">
      <formula>0</formula>
    </cfRule>
  </conditionalFormatting>
  <conditionalFormatting sqref="AU53">
    <cfRule type="cellIs" dxfId="116" priority="55" stopIfTrue="1" operator="lessThan">
      <formula>0</formula>
    </cfRule>
  </conditionalFormatting>
  <conditionalFormatting sqref="AS56">
    <cfRule type="cellIs" dxfId="115" priority="54" stopIfTrue="1" operator="lessThan">
      <formula>0</formula>
    </cfRule>
  </conditionalFormatting>
  <conditionalFormatting sqref="AS23">
    <cfRule type="cellIs" dxfId="114" priority="108" stopIfTrue="1" operator="lessThan">
      <formula>0</formula>
    </cfRule>
  </conditionalFormatting>
  <conditionalFormatting sqref="AU26">
    <cfRule type="cellIs" dxfId="113" priority="103" stopIfTrue="1" operator="lessThan">
      <formula>0</formula>
    </cfRule>
  </conditionalFormatting>
  <conditionalFormatting sqref="AS28">
    <cfRule type="cellIs" dxfId="112" priority="102" stopIfTrue="1" operator="lessThan">
      <formula>0</formula>
    </cfRule>
  </conditionalFormatting>
  <conditionalFormatting sqref="AU28">
    <cfRule type="cellIs" dxfId="111" priority="100" stopIfTrue="1" operator="lessThan">
      <formula>0</formula>
    </cfRule>
  </conditionalFormatting>
  <conditionalFormatting sqref="AS30">
    <cfRule type="cellIs" dxfId="110" priority="99" stopIfTrue="1" operator="lessThan">
      <formula>0</formula>
    </cfRule>
  </conditionalFormatting>
  <conditionalFormatting sqref="AU30">
    <cfRule type="cellIs" dxfId="109" priority="97" stopIfTrue="1" operator="lessThan">
      <formula>0</formula>
    </cfRule>
  </conditionalFormatting>
  <conditionalFormatting sqref="AS32">
    <cfRule type="cellIs" dxfId="108" priority="96" stopIfTrue="1" operator="lessThan">
      <formula>0</formula>
    </cfRule>
  </conditionalFormatting>
  <conditionalFormatting sqref="AS34">
    <cfRule type="cellIs" dxfId="107" priority="93" stopIfTrue="1" operator="lessThan">
      <formula>0</formula>
    </cfRule>
  </conditionalFormatting>
  <conditionalFormatting sqref="AT34">
    <cfRule type="cellIs" dxfId="106" priority="92" stopIfTrue="1" operator="lessThan">
      <formula>0</formula>
    </cfRule>
  </conditionalFormatting>
  <conditionalFormatting sqref="AU34">
    <cfRule type="cellIs" dxfId="105" priority="91" stopIfTrue="1" operator="lessThan">
      <formula>0</formula>
    </cfRule>
  </conditionalFormatting>
  <conditionalFormatting sqref="AU36">
    <cfRule type="cellIs" dxfId="104" priority="88" stopIfTrue="1" operator="lessThan">
      <formula>0</formula>
    </cfRule>
  </conditionalFormatting>
  <conditionalFormatting sqref="AS38">
    <cfRule type="cellIs" dxfId="103" priority="87" stopIfTrue="1" operator="lessThan">
      <formula>0</formula>
    </cfRule>
  </conditionalFormatting>
  <conditionalFormatting sqref="AT38">
    <cfRule type="cellIs" dxfId="102" priority="86" stopIfTrue="1" operator="lessThan">
      <formula>0</formula>
    </cfRule>
  </conditionalFormatting>
  <conditionalFormatting sqref="AT41">
    <cfRule type="cellIs" dxfId="101" priority="83" stopIfTrue="1" operator="lessThan">
      <formula>0</formula>
    </cfRule>
  </conditionalFormatting>
  <conditionalFormatting sqref="AU41">
    <cfRule type="cellIs" dxfId="100" priority="82" stopIfTrue="1" operator="lessThan">
      <formula>0</formula>
    </cfRule>
  </conditionalFormatting>
  <conditionalFormatting sqref="AS43">
    <cfRule type="cellIs" dxfId="99" priority="81" stopIfTrue="1" operator="lessThan">
      <formula>0</formula>
    </cfRule>
  </conditionalFormatting>
  <conditionalFormatting sqref="AU46">
    <cfRule type="cellIs" dxfId="98" priority="73" stopIfTrue="1" operator="lessThan">
      <formula>0</formula>
    </cfRule>
  </conditionalFormatting>
  <conditionalFormatting sqref="AS47">
    <cfRule type="cellIs" dxfId="97" priority="72" stopIfTrue="1" operator="lessThan">
      <formula>0</formula>
    </cfRule>
  </conditionalFormatting>
  <conditionalFormatting sqref="AT47">
    <cfRule type="cellIs" dxfId="96" priority="71" stopIfTrue="1" operator="lessThan">
      <formula>0</formula>
    </cfRule>
  </conditionalFormatting>
  <conditionalFormatting sqref="AT49">
    <cfRule type="cellIs" dxfId="95" priority="68" stopIfTrue="1" operator="lessThan">
      <formula>0</formula>
    </cfRule>
  </conditionalFormatting>
  <conditionalFormatting sqref="AU49">
    <cfRule type="cellIs" dxfId="94" priority="67" stopIfTrue="1" operator="lessThan">
      <formula>0</formula>
    </cfRule>
  </conditionalFormatting>
  <conditionalFormatting sqref="AS50">
    <cfRule type="cellIs" dxfId="93" priority="66" stopIfTrue="1" operator="lessThan">
      <formula>0</formula>
    </cfRule>
  </conditionalFormatting>
  <conditionalFormatting sqref="AS51">
    <cfRule type="cellIs" dxfId="92" priority="63" stopIfTrue="1" operator="lessThan">
      <formula>0</formula>
    </cfRule>
  </conditionalFormatting>
  <conditionalFormatting sqref="AT51">
    <cfRule type="cellIs" dxfId="91" priority="62" stopIfTrue="1" operator="lessThan">
      <formula>0</formula>
    </cfRule>
  </conditionalFormatting>
  <conditionalFormatting sqref="AU52">
    <cfRule type="cellIs" dxfId="90" priority="58" stopIfTrue="1" operator="lessThan">
      <formula>0</formula>
    </cfRule>
  </conditionalFormatting>
  <conditionalFormatting sqref="AS53">
    <cfRule type="cellIs" dxfId="89" priority="57" stopIfTrue="1" operator="lessThan">
      <formula>0</formula>
    </cfRule>
  </conditionalFormatting>
  <conditionalFormatting sqref="AT56">
    <cfRule type="cellIs" dxfId="88" priority="53" stopIfTrue="1" operator="lessThan">
      <formula>0</formula>
    </cfRule>
  </conditionalFormatting>
  <conditionalFormatting sqref="AU56">
    <cfRule type="cellIs" dxfId="87" priority="52" stopIfTrue="1" operator="lessThan">
      <formula>0</formula>
    </cfRule>
  </conditionalFormatting>
  <conditionalFormatting sqref="AS45">
    <cfRule type="cellIs" dxfId="86" priority="48" stopIfTrue="1" operator="lessThan">
      <formula>0</formula>
    </cfRule>
  </conditionalFormatting>
  <conditionalFormatting sqref="AT45">
    <cfRule type="cellIs" dxfId="85" priority="47" stopIfTrue="1" operator="lessThan">
      <formula>0</formula>
    </cfRule>
  </conditionalFormatting>
  <conditionalFormatting sqref="AU45">
    <cfRule type="cellIs" dxfId="84" priority="46" stopIfTrue="1" operator="lessThan">
      <formula>0</formula>
    </cfRule>
  </conditionalFormatting>
  <conditionalFormatting sqref="J5:J7">
    <cfRule type="cellIs" dxfId="83" priority="45" stopIfTrue="1" operator="lessThan">
      <formula>0</formula>
    </cfRule>
  </conditionalFormatting>
  <conditionalFormatting sqref="J5:J7">
    <cfRule type="cellIs" dxfId="82" priority="44" stopIfTrue="1" operator="lessThan">
      <formula>0</formula>
    </cfRule>
  </conditionalFormatting>
  <conditionalFormatting sqref="J9">
    <cfRule type="cellIs" dxfId="81" priority="43" stopIfTrue="1" operator="lessThan">
      <formula>0</formula>
    </cfRule>
  </conditionalFormatting>
  <conditionalFormatting sqref="J9">
    <cfRule type="cellIs" dxfId="80" priority="42" stopIfTrue="1" operator="lessThan">
      <formula>0</formula>
    </cfRule>
  </conditionalFormatting>
  <conditionalFormatting sqref="J11:J14">
    <cfRule type="cellIs" dxfId="79" priority="41" stopIfTrue="1" operator="lessThan">
      <formula>0</formula>
    </cfRule>
  </conditionalFormatting>
  <conditionalFormatting sqref="J13:J14">
    <cfRule type="cellIs" dxfId="78" priority="40" stopIfTrue="1" operator="lessThan">
      <formula>0</formula>
    </cfRule>
  </conditionalFormatting>
  <conditionalFormatting sqref="J11:J14">
    <cfRule type="cellIs" dxfId="77" priority="39" stopIfTrue="1" operator="lessThan">
      <formula>0</formula>
    </cfRule>
  </conditionalFormatting>
  <conditionalFormatting sqref="J23">
    <cfRule type="cellIs" dxfId="76" priority="38" stopIfTrue="1" operator="lessThan">
      <formula>0</formula>
    </cfRule>
  </conditionalFormatting>
  <conditionalFormatting sqref="J26">
    <cfRule type="cellIs" dxfId="75" priority="37" stopIfTrue="1" operator="lessThan">
      <formula>0</formula>
    </cfRule>
  </conditionalFormatting>
  <conditionalFormatting sqref="J28">
    <cfRule type="cellIs" dxfId="74" priority="36" stopIfTrue="1" operator="lessThan">
      <formula>0</formula>
    </cfRule>
  </conditionalFormatting>
  <conditionalFormatting sqref="J30">
    <cfRule type="cellIs" dxfId="73" priority="35" stopIfTrue="1" operator="lessThan">
      <formula>0</formula>
    </cfRule>
  </conditionalFormatting>
  <conditionalFormatting sqref="J32">
    <cfRule type="cellIs" dxfId="72" priority="34" stopIfTrue="1" operator="lessThan">
      <formula>0</formula>
    </cfRule>
  </conditionalFormatting>
  <conditionalFormatting sqref="J49:J50">
    <cfRule type="cellIs" dxfId="71" priority="33" stopIfTrue="1" operator="lessThan">
      <formula>0</formula>
    </cfRule>
  </conditionalFormatting>
  <conditionalFormatting sqref="J49:J50">
    <cfRule type="cellIs" dxfId="70" priority="32" stopIfTrue="1" operator="lessThan">
      <formula>0</formula>
    </cfRule>
  </conditionalFormatting>
  <conditionalFormatting sqref="J52:J53">
    <cfRule type="cellIs" dxfId="69" priority="31" stopIfTrue="1" operator="lessThan">
      <formula>0</formula>
    </cfRule>
  </conditionalFormatting>
  <conditionalFormatting sqref="J52:J53">
    <cfRule type="cellIs" dxfId="68" priority="30" stopIfTrue="1" operator="lessThan">
      <formula>0</formula>
    </cfRule>
  </conditionalFormatting>
  <conditionalFormatting sqref="P5:P7">
    <cfRule type="cellIs" dxfId="67" priority="29" stopIfTrue="1" operator="lessThan">
      <formula>0</formula>
    </cfRule>
  </conditionalFormatting>
  <conditionalFormatting sqref="P5:P7">
    <cfRule type="cellIs" dxfId="66" priority="28" stopIfTrue="1" operator="lessThan">
      <formula>0</formula>
    </cfRule>
  </conditionalFormatting>
  <conditionalFormatting sqref="P9">
    <cfRule type="cellIs" dxfId="65" priority="27" stopIfTrue="1" operator="lessThan">
      <formula>0</formula>
    </cfRule>
  </conditionalFormatting>
  <conditionalFormatting sqref="P9">
    <cfRule type="cellIs" dxfId="64" priority="26" stopIfTrue="1" operator="lessThan">
      <formula>0</formula>
    </cfRule>
  </conditionalFormatting>
  <conditionalFormatting sqref="P11:P14">
    <cfRule type="cellIs" dxfId="63" priority="25" stopIfTrue="1" operator="lessThan">
      <formula>0</formula>
    </cfRule>
  </conditionalFormatting>
  <conditionalFormatting sqref="P13:P14">
    <cfRule type="cellIs" dxfId="62" priority="24" stopIfTrue="1" operator="lessThan">
      <formula>0</formula>
    </cfRule>
  </conditionalFormatting>
  <conditionalFormatting sqref="P11:P14">
    <cfRule type="cellIs" dxfId="61" priority="23" stopIfTrue="1" operator="lessThan">
      <formula>0</formula>
    </cfRule>
  </conditionalFormatting>
  <conditionalFormatting sqref="P23">
    <cfRule type="cellIs" dxfId="60" priority="22" stopIfTrue="1" operator="lessThan">
      <formula>0</formula>
    </cfRule>
  </conditionalFormatting>
  <conditionalFormatting sqref="P26">
    <cfRule type="cellIs" dxfId="59" priority="21" stopIfTrue="1" operator="lessThan">
      <formula>0</formula>
    </cfRule>
  </conditionalFormatting>
  <conditionalFormatting sqref="P28">
    <cfRule type="cellIs" dxfId="58" priority="20" stopIfTrue="1" operator="lessThan">
      <formula>0</formula>
    </cfRule>
  </conditionalFormatting>
  <conditionalFormatting sqref="P30">
    <cfRule type="cellIs" dxfId="57" priority="19" stopIfTrue="1" operator="lessThan">
      <formula>0</formula>
    </cfRule>
  </conditionalFormatting>
  <conditionalFormatting sqref="P32">
    <cfRule type="cellIs" dxfId="56" priority="18" stopIfTrue="1" operator="lessThan">
      <formula>0</formula>
    </cfRule>
  </conditionalFormatting>
  <conditionalFormatting sqref="P49:P50">
    <cfRule type="cellIs" dxfId="55" priority="17" stopIfTrue="1" operator="lessThan">
      <formula>0</formula>
    </cfRule>
  </conditionalFormatting>
  <conditionalFormatting sqref="P49:P50">
    <cfRule type="cellIs" dxfId="54" priority="16" stopIfTrue="1" operator="lessThan">
      <formula>0</formula>
    </cfRule>
  </conditionalFormatting>
  <conditionalFormatting sqref="P52:P53">
    <cfRule type="cellIs" dxfId="53" priority="15" stopIfTrue="1" operator="lessThan">
      <formula>0</formula>
    </cfRule>
  </conditionalFormatting>
  <conditionalFormatting sqref="P52:P53">
    <cfRule type="cellIs" dxfId="52" priority="14" stopIfTrue="1" operator="lessThan">
      <formula>0</formula>
    </cfRule>
  </conditionalFormatting>
  <conditionalFormatting sqref="AT5:AT7">
    <cfRule type="cellIs" dxfId="51" priority="13" stopIfTrue="1" operator="lessThan">
      <formula>0</formula>
    </cfRule>
  </conditionalFormatting>
  <conditionalFormatting sqref="AT5:AT7">
    <cfRule type="cellIs" dxfId="50" priority="12" stopIfTrue="1" operator="lessThan">
      <formula>0</formula>
    </cfRule>
  </conditionalFormatting>
  <conditionalFormatting sqref="AT9">
    <cfRule type="cellIs" dxfId="49" priority="11" stopIfTrue="1" operator="lessThan">
      <formula>0</formula>
    </cfRule>
  </conditionalFormatting>
  <conditionalFormatting sqref="AT9">
    <cfRule type="cellIs" dxfId="48" priority="10" stopIfTrue="1" operator="lessThan">
      <formula>0</formula>
    </cfRule>
  </conditionalFormatting>
  <conditionalFormatting sqref="AT11:AT14">
    <cfRule type="cellIs" dxfId="47" priority="9" stopIfTrue="1" operator="lessThan">
      <formula>0</formula>
    </cfRule>
  </conditionalFormatting>
  <conditionalFormatting sqref="AT13:AT14">
    <cfRule type="cellIs" dxfId="46" priority="8" stopIfTrue="1" operator="lessThan">
      <formula>0</formula>
    </cfRule>
  </conditionalFormatting>
  <conditionalFormatting sqref="AT11:AT14">
    <cfRule type="cellIs" dxfId="45" priority="7" stopIfTrue="1" operator="lessThan">
      <formula>0</formula>
    </cfRule>
  </conditionalFormatting>
  <conditionalFormatting sqref="AT23">
    <cfRule type="cellIs" dxfId="44" priority="6" stopIfTrue="1" operator="lessThan">
      <formula>0</formula>
    </cfRule>
  </conditionalFormatting>
  <conditionalFormatting sqref="AT26">
    <cfRule type="cellIs" dxfId="43" priority="5" stopIfTrue="1" operator="lessThan">
      <formula>0</formula>
    </cfRule>
  </conditionalFormatting>
  <conditionalFormatting sqref="AT28">
    <cfRule type="cellIs" dxfId="42" priority="4" stopIfTrue="1" operator="lessThan">
      <formula>0</formula>
    </cfRule>
  </conditionalFormatting>
  <conditionalFormatting sqref="AT30">
    <cfRule type="cellIs" dxfId="41" priority="3" stopIfTrue="1" operator="lessThan">
      <formula>0</formula>
    </cfRule>
  </conditionalFormatting>
  <conditionalFormatting sqref="AT32">
    <cfRule type="cellIs" dxfId="40" priority="2" stopIfTrue="1" operator="lessThan">
      <formula>0</formula>
    </cfRule>
  </conditionalFormatting>
  <conditionalFormatting sqref="AT52:AT53">
    <cfRule type="cellIs" dxfId="39" priority="1" stopIfTrue="1" operator="lessThan">
      <formula>0</formula>
    </cfRule>
  </conditionalFormatting>
  <dataValidations xWindow="984" yWindow="40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F4" activePane="bottomRight" state="frozen"/>
      <selection activeCell="J20" sqref="J20"/>
      <selection pane="topRight" activeCell="J20" sqref="J20"/>
      <selection pane="bottomLeft" activeCell="J20" sqref="J20"/>
      <selection pane="bottomRight" activeCell="J15" sqref="J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f>'[4]Pt 1 - Summary of Data'!$L$28+'[4]Pt 2 - Premium and Claims'!$L$67+'[4]Pt 2 - Premium and Claims'!$N$66-'[4]Pt 2 - Premium and Claims'!$O$66</f>
        <v>4519497.9629246565</v>
      </c>
      <c r="I5" s="118">
        <f>'[5]Pt 1 Summary of Data'!$L$28+'[5]Pt 1 Summary of Data'!$L$38+'[5]Pt 1 Summary of Data'!$N$38-'[5]Pt 1 Summary of Data'!$O$38</f>
        <v>4104659.0772677409</v>
      </c>
      <c r="J5" s="344"/>
      <c r="K5" s="344"/>
      <c r="L5" s="310"/>
      <c r="M5" s="117">
        <f>'[4]Pt 1 - Summary of Data'!$Q$28+'[4]Pt 2 - Premium and Claims'!$Q$67+'[4]Pt 2 - Premium and Claims'!$S$67-'[4]Pt 2 - Premium and Claims'!$T$67</f>
        <v>4975255.765080506</v>
      </c>
      <c r="N5" s="118">
        <f>'[5]Pt 1 Summary of Data'!$Q$28+'[5]Pt 1 Summary of Data'!$Q$38+'[5]Pt 1 Summary of Data'!$S$38-'[5]Pt 1 Summary of Data'!$T$38</f>
        <v>8549200.4564945586</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f>[6]MLREstimate!$R$23</f>
        <v>4470470.2808068814</v>
      </c>
      <c r="I6" s="110">
        <f>[7]MLREstimate!$R$23</f>
        <v>4010887.2693609977</v>
      </c>
      <c r="J6" s="115">
        <f>'Pt 1 Summary of Data'!K12</f>
        <v>1710321.689250475</v>
      </c>
      <c r="K6" s="115">
        <f>SUM(H6:J6)</f>
        <v>10191679.239418354</v>
      </c>
      <c r="L6" s="116"/>
      <c r="M6" s="109">
        <f>[6]MLREstimate!$S$23</f>
        <v>4978768.0384717444</v>
      </c>
      <c r="N6" s="110">
        <f>[7]MLREstimate!$S$23</f>
        <v>8475550.2595850993</v>
      </c>
      <c r="O6" s="115">
        <f>'Pt 1 Summary of Data'!Q12</f>
        <v>11809210.729465701</v>
      </c>
      <c r="P6" s="115">
        <f>SUM(M6:O6)</f>
        <v>25263529.027522545</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f>'[5]Pt 4 MLR and Rebate Calculation'!$J$17</f>
        <v>14790</v>
      </c>
      <c r="I7" s="110">
        <f>'[5]Pt 4 MLR and Rebate Calculation'!$K$17</f>
        <v>15898.55625654014</v>
      </c>
      <c r="J7" s="115">
        <f>SUM('Pt 1 Summary of Data'!J37:J42)</f>
        <v>5106.2204365167299</v>
      </c>
      <c r="K7" s="115">
        <f>SUM(H7:J7)</f>
        <v>35794.776693056869</v>
      </c>
      <c r="L7" s="116"/>
      <c r="M7" s="109">
        <f>'[5]Pt 4 MLR and Rebate Calculation'!$N$17</f>
        <v>27249</v>
      </c>
      <c r="N7" s="110">
        <f>'[5]Pt 4 MLR and Rebate Calculation'!$O$17</f>
        <v>40821.322459989744</v>
      </c>
      <c r="O7" s="115">
        <f>SUM('Pt 1 Summary of Data'!Q37:Q42)</f>
        <v>69772.157682578982</v>
      </c>
      <c r="P7" s="115">
        <f>SUM(M7:O7)</f>
        <v>137842.48014256873</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f>'Pt 2 Premium and Claims'!K16</f>
        <v>-29795.040000000001</v>
      </c>
      <c r="K10" s="115">
        <f>J10</f>
        <v>-29795.040000000001</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f>J11</f>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f>+H6+H7</f>
        <v>4485260.2808068814</v>
      </c>
      <c r="I12" s="115">
        <f t="shared" ref="I12" si="0">+I6+I7</f>
        <v>4026785.8256175378</v>
      </c>
      <c r="J12" s="115">
        <f>+J6+J7-J10-J11</f>
        <v>1745222.9496869917</v>
      </c>
      <c r="K12" s="115">
        <f>SUM(H12:J12)</f>
        <v>10257269.05611141</v>
      </c>
      <c r="L12" s="309"/>
      <c r="M12" s="114">
        <f>+M6+M7</f>
        <v>5006017.0384717444</v>
      </c>
      <c r="N12" s="115">
        <f t="shared" ref="N12:O12" si="1">+N6+N7</f>
        <v>8516371.5820450895</v>
      </c>
      <c r="O12" s="115">
        <f t="shared" si="1"/>
        <v>11878982.88714828</v>
      </c>
      <c r="P12" s="115">
        <f>SUM(M12:O12)</f>
        <v>25401371.507665113</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f>'[5]Pt 4 MLR and Rebate Calculation'!J23</f>
        <v>6212065</v>
      </c>
      <c r="I15" s="118">
        <f>'[5]Pt 4 MLR and Rebate Calculation'!K23</f>
        <v>5016830.6108057136</v>
      </c>
      <c r="J15" s="106">
        <f>'Pt 1 Summary of Data'!K5-J10-J11</f>
        <v>2767848.7256900272</v>
      </c>
      <c r="K15" s="106">
        <f t="shared" ref="K15:K16" si="2">SUM(H15:J15)</f>
        <v>13996744.33649574</v>
      </c>
      <c r="L15" s="107"/>
      <c r="M15" s="117">
        <f>'[5]Pt 4 MLR and Rebate Calculation'!N23</f>
        <v>7560561</v>
      </c>
      <c r="N15" s="118">
        <f>'[5]Pt 4 MLR and Rebate Calculation'!O23</f>
        <v>11624270.761309024</v>
      </c>
      <c r="O15" s="106">
        <f>'Pt 2 Premium and Claims'!Q5</f>
        <v>14311909.227133084</v>
      </c>
      <c r="P15" s="106">
        <f>SUM(M15:O15)</f>
        <v>33496740.988442108</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f>'[5]Pt 4 MLR and Rebate Calculation'!J24</f>
        <v>119942</v>
      </c>
      <c r="I16" s="110">
        <f>'[5]Pt 4 MLR and Rebate Calculation'!K24</f>
        <v>128505.98710450184</v>
      </c>
      <c r="J16" s="115">
        <f>+'Pt 1 Summary of Data'!K25+'Pt 1 Summary of Data'!K26+'Pt 1 Summary of Data'!K27+'Pt 1 Summary of Data'!K28+'Pt 1 Summary of Data'!K30+MAX('Pt 1 Summary of Data'!K31,'Pt 1 Summary of Data'!K32)+'Pt 1 Summary of Data'!K34+'Pt 1 Summary of Data'!K35</f>
        <v>282689.5162397293</v>
      </c>
      <c r="K16" s="115">
        <f t="shared" si="2"/>
        <v>531137.50334423117</v>
      </c>
      <c r="L16" s="116"/>
      <c r="M16" s="109">
        <f>'[5]Pt 4 MLR and Rebate Calculation'!N24</f>
        <v>388491</v>
      </c>
      <c r="N16" s="110">
        <f>'[5]Pt 4 MLR and Rebate Calculation'!O24</f>
        <v>433831.90187850513</v>
      </c>
      <c r="O16" s="115">
        <f>+'Pt 1 Summary of Data'!P25+'Pt 1 Summary of Data'!P26+'Pt 1 Summary of Data'!P27+'Pt 1 Summary of Data'!P28+'Pt 1 Summary of Data'!P30+MAX('Pt 1 Summary of Data'!P31,'Pt 1 Summary of Data'!P32)+'Pt 1 Summary of Data'!P34+'Pt 1 Summary of Data'!P35</f>
        <v>738881.4081293483</v>
      </c>
      <c r="P16" s="115">
        <f>SUM(M16:O16)</f>
        <v>1561204.3100078534</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f>H15-H16</f>
        <v>6092123</v>
      </c>
      <c r="I17" s="115">
        <f>I15-I16</f>
        <v>4888324.623701212</v>
      </c>
      <c r="J17" s="115">
        <f>J15-J16</f>
        <v>2485159.209450298</v>
      </c>
      <c r="K17" s="115">
        <f t="shared" ref="K17" si="3">SUM(H17:J17)</f>
        <v>13465606.833151508</v>
      </c>
      <c r="L17" s="312"/>
      <c r="M17" s="114">
        <f>M15-M16</f>
        <v>7172070</v>
      </c>
      <c r="N17" s="115">
        <f>N15-N16</f>
        <v>11190438.859430518</v>
      </c>
      <c r="O17" s="115">
        <f>O15-O16</f>
        <v>13573027.819003737</v>
      </c>
      <c r="P17" s="115">
        <f>P15-P16</f>
        <v>31935536.678434253</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f>'[5]Pt 4 MLR and Rebate Calculation'!$J$28</f>
        <v>1843</v>
      </c>
      <c r="I37" s="122">
        <f>'[5]Pt 4 MLR and Rebate Calculation'!$K$28</f>
        <v>1263.4166666666667</v>
      </c>
      <c r="J37" s="254">
        <f>'Pt 1 Summary of Data'!K60</f>
        <v>581.75</v>
      </c>
      <c r="K37" s="254">
        <f>SUM(H37:J37)</f>
        <v>3688.166666666667</v>
      </c>
      <c r="L37" s="310"/>
      <c r="M37" s="121">
        <f>'[5]Pt 4 MLR and Rebate Calculation'!$N$28</f>
        <v>1981</v>
      </c>
      <c r="N37" s="122">
        <f>'[5]Pt 4 MLR and Rebate Calculation'!$O$28</f>
        <v>3195.0833333333335</v>
      </c>
      <c r="O37" s="254">
        <f>'Pt 1 Summary of Data'!P60</f>
        <v>3787.5</v>
      </c>
      <c r="P37" s="254">
        <f>SUM(M37:O37)</f>
        <v>8963.5833333333339</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f>(0.037+(K37-5000)*(0.052-0.037)/(2500-5000))*OR(H44&gt;H49,I44&gt;I49,J44&gt;J49)</f>
        <v>4.4870999999999994E-2</v>
      </c>
      <c r="L38" s="351"/>
      <c r="M38" s="349"/>
      <c r="N38" s="350"/>
      <c r="O38" s="350"/>
      <c r="P38" s="265">
        <f>(0.026+(P37-10000)*(0.037-0.026)/(5000-10000))*OR(O44&gt;M49,N44&gt;N49,M44&gt;O49)</f>
        <v>2.8280116666666664E-2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f>[8]Summary!$B$12</f>
        <v>2028.7717910034087</v>
      </c>
      <c r="L39" s="309"/>
      <c r="M39" s="290"/>
      <c r="N39" s="286"/>
      <c r="O39" s="286"/>
      <c r="P39" s="110">
        <f>[8]Summary!$C$12</f>
        <v>1939.3092785878625</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f>1+(K39-0)*(1-1)/(2500-0)</f>
        <v>1</v>
      </c>
      <c r="L40" s="309"/>
      <c r="M40" s="290"/>
      <c r="N40" s="286"/>
      <c r="O40" s="286"/>
      <c r="P40" s="256">
        <f>1+(P39-0)*(1-1)/(2500-0)</f>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f>K38*K40</f>
        <v>4.4870999999999994E-2</v>
      </c>
      <c r="L41" s="309"/>
      <c r="M41" s="290"/>
      <c r="N41" s="286"/>
      <c r="O41" s="286"/>
      <c r="P41" s="258">
        <f>P40*P38</f>
        <v>2.8280116666666664E-2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f>H12/H17</f>
        <v>0.73623928486126777</v>
      </c>
      <c r="I44" s="258">
        <f t="shared" ref="I44:K44" si="4">I12/I17</f>
        <v>0.82375581320715219</v>
      </c>
      <c r="J44" s="258">
        <f t="shared" si="4"/>
        <v>0.70225800546316886</v>
      </c>
      <c r="K44" s="258">
        <f t="shared" si="4"/>
        <v>0.76173834445088917</v>
      </c>
      <c r="L44" s="309"/>
      <c r="M44" s="260">
        <f t="shared" ref="M44:P44" si="5">M12/M17</f>
        <v>0.6979877550653778</v>
      </c>
      <c r="N44" s="258">
        <f t="shared" si="5"/>
        <v>0.76103999932657584</v>
      </c>
      <c r="O44" s="258">
        <f t="shared" si="5"/>
        <v>0.87519034408198837</v>
      </c>
      <c r="P44" s="258">
        <f t="shared" si="5"/>
        <v>0.7953951663138451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f>K41</f>
        <v>4.4870999999999994E-2</v>
      </c>
      <c r="L46" s="309"/>
      <c r="M46" s="290"/>
      <c r="N46" s="286"/>
      <c r="O46" s="286"/>
      <c r="P46" s="258">
        <f>P41</f>
        <v>2.8280116666666664E-2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f>ROUND(K46+K44,3)</f>
        <v>0.80700000000000005</v>
      </c>
      <c r="L47" s="309"/>
      <c r="M47" s="290"/>
      <c r="N47" s="286"/>
      <c r="O47" s="286"/>
      <c r="P47" s="258">
        <f>ROUND(P46+P44,3)</f>
        <v>0.82399999999999995</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f>'[5]Pt 4 MLR and Rebate Calculation'!$J$42</f>
        <v>0.8</v>
      </c>
      <c r="I49" s="141">
        <f>'[5]Pt 4 MLR and Rebate Calculation'!$K$42</f>
        <v>0.8</v>
      </c>
      <c r="J49" s="141">
        <v>0.8</v>
      </c>
      <c r="K49" s="141">
        <v>0.8</v>
      </c>
      <c r="L49" s="310"/>
      <c r="M49" s="140">
        <f>'[5]Pt 4 MLR and Rebate Calculation'!$N$42</f>
        <v>0.85</v>
      </c>
      <c r="N49" s="141">
        <f>'[5]Pt 4 MLR and Rebate Calculation'!$O$42</f>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f>K47</f>
        <v>0.80700000000000005</v>
      </c>
      <c r="L50" s="309"/>
      <c r="M50" s="291"/>
      <c r="N50" s="287"/>
      <c r="O50" s="287"/>
      <c r="P50" s="258">
        <f>P47</f>
        <v>0.82399999999999995</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f>+J15-J16</f>
        <v>2485159.209450298</v>
      </c>
      <c r="L51" s="309"/>
      <c r="M51" s="290"/>
      <c r="N51" s="286"/>
      <c r="O51" s="286"/>
      <c r="P51" s="115">
        <f>+O15-O16</f>
        <v>13573027.819003737</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f>IF(K37&lt;1000,0,MAX(0,(K49-K50))*K51)</f>
        <v>0</v>
      </c>
      <c r="L52" s="309"/>
      <c r="M52" s="290"/>
      <c r="N52" s="286"/>
      <c r="O52" s="286"/>
      <c r="P52" s="115">
        <f>IF(P37&lt;1000,0,MAX(0,(P49-P50))*P51)</f>
        <v>352898.72329409746</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3: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f>'Pt 1 Summary of Data'!J56</f>
        <v>43</v>
      </c>
      <c r="E4" s="149">
        <f>'Pt 1 Summary of Data'!P56</f>
        <v>2053</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v>50</v>
      </c>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f>'Pt 3 MLR and Rebate Calculation'!K52</f>
        <v>0</v>
      </c>
      <c r="E11" s="119">
        <f>'Pt 3 MLR and Rebate Calculation'!P52</f>
        <v>352898.72329409746</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f>D11</f>
        <v>0</v>
      </c>
      <c r="E13" s="113">
        <v>195741.92</v>
      </c>
      <c r="F13" s="113"/>
      <c r="G13" s="113"/>
      <c r="H13" s="113"/>
      <c r="I13" s="309"/>
      <c r="J13" s="309"/>
      <c r="K13" s="364"/>
    </row>
    <row r="14" spans="2:11" x14ac:dyDescent="0.2">
      <c r="B14" s="205" t="s">
        <v>95</v>
      </c>
      <c r="C14" s="109"/>
      <c r="D14" s="113">
        <v>0</v>
      </c>
      <c r="E14" s="113">
        <v>157156.78</v>
      </c>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v>783330.75</v>
      </c>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v>1</v>
      </c>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v>1</v>
      </c>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87" t="s">
        <v>501</v>
      </c>
      <c r="D23" s="388"/>
      <c r="E23" s="388"/>
      <c r="F23" s="388"/>
      <c r="G23" s="388"/>
      <c r="H23" s="388"/>
      <c r="I23" s="388"/>
      <c r="J23" s="388"/>
      <c r="K23" s="389"/>
    </row>
    <row r="24" spans="2:12" s="5" customFormat="1" ht="100.15" customHeight="1" x14ac:dyDescent="0.2">
      <c r="B24" s="101" t="s">
        <v>213</v>
      </c>
      <c r="C24" s="390" t="s">
        <v>502</v>
      </c>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2015-06-26T18:33:51Z</cp:lastPrinted>
  <dcterms:created xsi:type="dcterms:W3CDTF">2012-03-15T16:14:51Z</dcterms:created>
  <dcterms:modified xsi:type="dcterms:W3CDTF">2015-07-31T17:49:00Z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