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J:\Shared\ACCTG\Regulatory Filings\Regulatory Filings 2015\MLR\Commercial MLR Reporting 2015\"/>
    </mc:Choice>
  </mc:AlternateContent>
  <workbookProtection lockStructure="1"/>
  <bookViews>
    <workbookView xWindow="65316" yWindow="5100" windowWidth="18120" windowHeight="1956"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29" i="10" l="1"/>
  <c r="G25" i="10" l="1"/>
  <c r="G19" i="10" l="1"/>
  <c r="AS31" i="4" l="1"/>
  <c r="AS30" i="4"/>
  <c r="E24" i="18" l="1"/>
  <c r="E60" i="4" l="1"/>
  <c r="I60" i="4" s="1"/>
  <c r="I58" i="18" l="1"/>
  <c r="I55" i="18"/>
  <c r="I36" i="18"/>
  <c r="I35" i="18"/>
  <c r="I31" i="18"/>
  <c r="I27" i="18"/>
  <c r="I20" i="18"/>
  <c r="I19" i="18"/>
  <c r="I18" i="18"/>
  <c r="I16" i="18"/>
  <c r="I15" i="18"/>
  <c r="I14" i="18"/>
  <c r="I13" i="18"/>
  <c r="I11" i="18"/>
  <c r="I10" i="18"/>
  <c r="I7" i="18"/>
  <c r="I51" i="4"/>
  <c r="I35" i="4"/>
  <c r="I34" i="4"/>
  <c r="I30" i="4"/>
  <c r="I5" i="18" l="1"/>
  <c r="C4" i="16" l="1"/>
  <c r="F42" i="10"/>
  <c r="E38" i="10"/>
  <c r="F38" i="10" s="1"/>
  <c r="F11" i="10"/>
  <c r="F9" i="10"/>
  <c r="G9" i="10" s="1"/>
  <c r="F8" i="10"/>
  <c r="G8" i="10" s="1"/>
  <c r="D16" i="10"/>
  <c r="D15" i="10"/>
  <c r="D17" i="10" s="1"/>
  <c r="E10" i="10"/>
  <c r="F10" i="10" s="1"/>
  <c r="G10" i="10" s="1"/>
  <c r="D9" i="10"/>
  <c r="E9" i="10"/>
  <c r="E8" i="10"/>
  <c r="D7" i="10"/>
  <c r="D5" i="10" l="1"/>
  <c r="G59" i="10" l="1"/>
  <c r="D6" i="10"/>
  <c r="E47" i="4"/>
  <c r="I47" i="4" s="1"/>
  <c r="E46" i="4"/>
  <c r="I46" i="4" s="1"/>
  <c r="E45" i="4"/>
  <c r="I45" i="4" s="1"/>
  <c r="E44" i="4"/>
  <c r="E38" i="4"/>
  <c r="I38" i="4" s="1"/>
  <c r="E39" i="4"/>
  <c r="I39" i="4" s="1"/>
  <c r="E40" i="4"/>
  <c r="I40" i="4" s="1"/>
  <c r="E41" i="4"/>
  <c r="I41" i="4" s="1"/>
  <c r="E42" i="4"/>
  <c r="I42" i="4" s="1"/>
  <c r="E37" i="4"/>
  <c r="E31" i="4"/>
  <c r="I31" i="4" l="1"/>
  <c r="E16" i="10"/>
  <c r="F16" i="10" s="1"/>
  <c r="G16" i="10" s="1"/>
  <c r="I37" i="4"/>
  <c r="E7" i="10"/>
  <c r="F7" i="10" s="1"/>
  <c r="G7" i="10" s="1"/>
  <c r="I44" i="4"/>
  <c r="G20" i="10"/>
  <c r="G60" i="10"/>
  <c r="G58" i="10" s="1"/>
  <c r="D12" i="10"/>
  <c r="I24" i="18"/>
  <c r="AU54" i="18" l="1"/>
  <c r="AU12" i="4" s="1"/>
  <c r="AT54" i="18"/>
  <c r="AS54" i="18"/>
  <c r="AS12" i="4" s="1"/>
  <c r="F54" i="18"/>
  <c r="E54" i="18"/>
  <c r="D54" i="18"/>
  <c r="AU60" i="4"/>
  <c r="AT60" i="4"/>
  <c r="AS60" i="4"/>
  <c r="D60" i="4"/>
  <c r="AU22" i="4"/>
  <c r="AT22" i="4"/>
  <c r="AS22" i="4"/>
  <c r="H22" i="4"/>
  <c r="G22" i="4"/>
  <c r="F22" i="4"/>
  <c r="I22" i="4" s="1"/>
  <c r="E22" i="4"/>
  <c r="D22" i="4"/>
  <c r="AT12" i="4"/>
  <c r="H12" i="4"/>
  <c r="G12" i="4"/>
  <c r="F12" i="4"/>
  <c r="D12" i="4"/>
  <c r="AU5" i="4"/>
  <c r="AT5" i="4"/>
  <c r="AS5" i="4"/>
  <c r="H5" i="4"/>
  <c r="G5" i="4"/>
  <c r="F5" i="4"/>
  <c r="E5" i="4"/>
  <c r="D5" i="4"/>
  <c r="E12" i="4" l="1"/>
  <c r="I12" i="4" s="1"/>
  <c r="I54" i="18"/>
  <c r="E15" i="10"/>
  <c r="E17" i="10" s="1"/>
  <c r="I5" i="4"/>
  <c r="E6" i="10" l="1"/>
  <c r="F15" i="10"/>
  <c r="G15" i="10" s="1"/>
  <c r="F17" i="10"/>
  <c r="F52" i="10" l="1"/>
  <c r="E12" i="10"/>
  <c r="F6" i="10"/>
  <c r="G6" i="10" s="1"/>
  <c r="G22" i="10" s="1"/>
  <c r="G32" i="10"/>
  <c r="G24" i="10"/>
  <c r="G30" i="10" s="1"/>
  <c r="G31" i="10" s="1"/>
  <c r="G33" i="10" s="1"/>
  <c r="G27" i="10"/>
  <c r="G23" i="10"/>
  <c r="G21" i="10" s="1"/>
  <c r="G26" i="10" s="1"/>
  <c r="G28" i="10" s="1"/>
  <c r="G34" i="10" l="1"/>
  <c r="F12" i="10"/>
  <c r="F45" i="10" s="1"/>
  <c r="F48" i="10" s="1"/>
  <c r="F51" i="10" s="1"/>
  <c r="E45" i="10"/>
</calcChain>
</file>

<file path=xl/sharedStrings.xml><?xml version="1.0" encoding="utf-8"?>
<sst xmlns="http://schemas.openxmlformats.org/spreadsheetml/2006/main" count="610" uniqueCount="538">
  <si>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</si>
  <si>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</si>
  <si>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</si>
  <si>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</si>
  <si>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</si>
  <si>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</si>
  <si>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</si>
  <si>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</si>
  <si>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</si>
  <si>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</si>
  <si>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</si>
  <si>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</si>
  <si>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</si>
  <si>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</si>
  <si>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</si>
  <si>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</si>
  <si>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</si>
  <si>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</si>
  <si>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</si>
  <si>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</si>
  <si>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</si>
  <si>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</si>
  <si>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</si>
  <si>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</si>
  <si>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</si>
  <si>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</si>
  <si>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</si>
  <si>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</si>
  <si>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</si>
  <si>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</si>
  <si>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</si>
  <si>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</si>
  <si>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</si>
  <si>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</si>
  <si>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</si>
  <si>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</si>
  <si>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</si>
  <si>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</si>
  <si>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</si>
  <si>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</si>
  <si>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</si>
  <si>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</si>
  <si>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</si>
  <si>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</si>
  <si>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</si>
  <si>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</si>
  <si>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</si>
  <si>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</si>
  <si>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</si>
  <si>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</si>
  <si>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</si>
  <si>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</si>
  <si>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</si>
  <si>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</si>
  <si>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</si>
  <si>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</si>
  <si>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</si>
  <si>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</si>
  <si>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</si>
  <si>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</si>
  <si>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</si>
  <si>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</si>
  <si>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</si>
  <si>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</si>
  <si>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</si>
  <si>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</si>
  <si>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</si>
  <si>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</si>
  <si>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</si>
  <si>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</si>
  <si>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</si>
  <si>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</si>
  <si>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</si>
  <si>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</si>
  <si>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</si>
  <si>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</si>
  <si>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</si>
  <si>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</si>
  <si>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</si>
  <si>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</si>
  <si>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</si>
  <si>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</si>
  <si>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</si>
  <si>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</si>
  <si>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</si>
  <si>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</si>
  <si>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</si>
  <si>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</si>
  <si>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</si>
  <si>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</si>
  <si>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</si>
  <si>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</si>
  <si>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</si>
  <si>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</si>
  <si>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</si>
  <si>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</si>
  <si>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</si>
  <si>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</si>
  <si>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</si>
  <si>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</si>
  <si>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</si>
  <si>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</si>
  <si>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</si>
  <si>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</si>
  <si>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</si>
  <si>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</si>
  <si>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</si>
  <si>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</si>
  <si>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</si>
  <si>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</si>
  <si>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</si>
  <si>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</si>
  <si>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</si>
  <si>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</si>
  <si>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</si>
  <si>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</si>
  <si>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</si>
  <si>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</si>
  <si>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</si>
  <si>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</si>
  <si>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</si>
  <si>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</si>
  <si>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</si>
  <si>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</si>
  <si>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</si>
  <si>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</si>
  <si>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</si>
  <si>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</si>
  <si>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</si>
  <si>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</si>
  <si>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</si>
  <si>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</si>
  <si>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</si>
  <si>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</si>
  <si>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</si>
  <si>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</si>
  <si>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</si>
  <si>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</si>
  <si>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</si>
  <si>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</si>
  <si>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</si>
  <si>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</si>
  <si>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</si>
  <si>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</si>
  <si>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</si>
  <si>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</si>
  <si>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</si>
  <si>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</si>
  <si>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</si>
  <si>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</si>
  <si>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</si>
  <si>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</si>
  <si>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</si>
  <si>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</si>
  <si>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</si>
  <si>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</si>
  <si>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</si>
  <si>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</si>
  <si>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</si>
  <si>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</si>
  <si>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</si>
  <si>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</si>
  <si>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</si>
  <si>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</si>
  <si>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</si>
  <si>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</si>
  <si>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</si>
  <si>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</si>
  <si>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</si>
  <si>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</si>
  <si>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</si>
  <si>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</si>
  <si>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</si>
  <si>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</si>
  <si>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</si>
  <si>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</si>
  <si>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</si>
  <si>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</si>
  <si>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</si>
  <si>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</si>
  <si>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</si>
  <si>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</si>
  <si>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</si>
  <si>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</si>
  <si>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</si>
  <si>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</si>
  <si>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</si>
  <si>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</si>
  <si>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</si>
  <si>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</si>
  <si>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</si>
  <si>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</si>
  <si>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</si>
  <si>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</si>
  <si>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</si>
  <si>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</si>
  <si>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</si>
  <si>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</si>
  <si>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</si>
  <si>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</si>
  <si>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</si>
  <si>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</si>
  <si>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</si>
  <si>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</si>
  <si>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</si>
  <si>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</si>
  <si>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</si>
  <si>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</si>
  <si>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</si>
  <si>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</si>
  <si>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</si>
  <si>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</si>
  <si>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</si>
  <si>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</si>
  <si>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</si>
  <si>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</si>
  <si>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</si>
  <si>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</si>
  <si>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</si>
  <si>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</si>
  <si>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</si>
  <si>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</si>
  <si>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</si>
  <si>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</si>
  <si>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</si>
  <si>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</si>
  <si>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</si>
  <si>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</si>
  <si>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</si>
  <si>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</si>
  <si>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</si>
  <si>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</si>
  <si>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</si>
  <si>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</si>
  <si>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</si>
  <si>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</si>
  <si>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</si>
  <si>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</si>
  <si>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</si>
  <si>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</si>
  <si>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</si>
  <si>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</si>
  <si>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</si>
  <si>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</si>
  <si>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</si>
  <si>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</si>
  <si>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</si>
  <si>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</si>
  <si>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</si>
  <si>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</si>
  <si>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</si>
  <si>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</si>
  <si>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</si>
  <si>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</si>
  <si>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</si>
  <si>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</si>
  <si>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</si>
  <si>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</si>
  <si>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</si>
  <si>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</si>
  <si>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</si>
  <si>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</si>
  <si>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</si>
  <si>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</si>
  <si>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</si>
  <si>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</si>
  <si>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</si>
  <si>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</si>
  <si>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</si>
  <si>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</si>
  <si>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</si>
  <si>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</si>
  <si>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</si>
  <si>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</si>
  <si>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</si>
  <si>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</si>
  <si>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</si>
  <si>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</si>
  <si>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</si>
  <si>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</si>
  <si>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</si>
  <si>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</si>
  <si>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</si>
  <si>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</si>
  <si>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</si>
  <si>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</si>
  <si>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</si>
  <si>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</si>
  <si>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</si>
  <si>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</si>
  <si>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</si>
  <si>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</si>
  <si>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</si>
  <si>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</si>
  <si>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</si>
  <si>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</si>
  <si>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</si>
  <si>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</si>
  <si>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</si>
  <si>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</si>
  <si>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</si>
  <si>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</si>
  <si>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</si>
  <si>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</si>
  <si>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</si>
  <si>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</si>
  <si>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</si>
  <si>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</si>
  <si>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</si>
  <si>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</si>
  <si>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</si>
  <si>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</si>
  <si>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</si>
  <si>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</si>
  <si>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</si>
  <si>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</si>
  <si>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</si>
  <si>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</si>
  <si>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</si>
  <si>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</si>
  <si>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</si>
  <si>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</si>
  <si>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</si>
  <si>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</si>
  <si>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</si>
  <si>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</si>
  <si>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</si>
  <si>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</si>
  <si>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</si>
  <si>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</si>
  <si>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</si>
  <si>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</si>
  <si>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</si>
  <si>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</si>
  <si>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</si>
  <si>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</si>
  <si>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</si>
  <si>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</si>
  <si>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</si>
  <si>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</si>
  <si>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</si>
  <si>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</si>
  <si>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</si>
  <si>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</si>
  <si>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</si>
  <si>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</si>
  <si>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</si>
  <si>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</si>
  <si>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</si>
  <si>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</si>
  <si>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</si>
  <si>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</si>
  <si>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</si>
  <si>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</si>
  <si>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</si>
  <si>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</si>
  <si>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</si>
  <si>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</si>
  <si>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</si>
  <si>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</si>
  <si>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</si>
  <si>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</si>
  <si>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</si>
  <si>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</si>
  <si>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</si>
  <si>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</si>
  <si>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</si>
  <si>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</si>
  <si>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</si>
  <si>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</si>
  <si>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</si>
  <si>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</si>
  <si>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</si>
  <si>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</si>
  <si>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</si>
  <si>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</si>
  <si>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</si>
  <si>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</si>
  <si>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</si>
  <si>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</si>
  <si>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</si>
  <si>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</si>
  <si>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</si>
  <si>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</si>
  <si>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</si>
  <si>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</si>
  <si>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</si>
  <si>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</si>
  <si>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</si>
  <si>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</si>
  <si>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</si>
  <si>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</si>
  <si>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</si>
  <si>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</si>
  <si>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</si>
  <si>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</si>
  <si>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</si>
  <si>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</si>
  <si>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</si>
  <si>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</si>
  <si>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</si>
  <si>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</si>
  <si>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</si>
  <si>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</si>
  <si>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</si>
  <si>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</si>
  <si>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</si>
  <si>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</si>
  <si>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</si>
  <si>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</si>
  <si>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</si>
  <si>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</si>
  <si>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</si>
  <si>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</si>
  <si>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</si>
  <si>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</si>
  <si>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</si>
  <si>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</si>
  <si>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</si>
  <si>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</si>
  <si>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</si>
  <si>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</si>
  <si>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</si>
  <si>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</si>
  <si>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</si>
  <si>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</si>
  <si>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</si>
  <si>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</si>
  <si>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</si>
  <si>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</si>
  <si>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</si>
  <si>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</si>
  <si>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</si>
  <si>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</si>
  <si>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</si>
  <si>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</si>
  <si>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</si>
  <si>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</si>
  <si>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</si>
  <si>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</si>
  <si>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</si>
  <si>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</si>
  <si>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</si>
  <si>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</si>
  <si>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</si>
  <si>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</si>
  <si>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</si>
  <si>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</si>
  <si>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</si>
  <si>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</si>
  <si>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</si>
  <si>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</si>
  <si>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</si>
  <si>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</si>
  <si>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</si>
  <si>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</si>
  <si>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</si>
  <si>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</si>
  <si>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</si>
  <si>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</si>
  <si>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</si>
  <si>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</si>
  <si>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</si>
  <si>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</si>
  <si>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</si>
  <si>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</si>
  <si>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</si>
  <si>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</si>
  <si>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</si>
  <si>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</si>
  <si>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</si>
  <si>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</si>
  <si>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</si>
  <si>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</si>
  <si>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</si>
  <si>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</si>
  <si>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</si>
  <si>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</si>
  <si>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</si>
  <si>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</si>
  <si>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</si>
  <si>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</si>
  <si>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</si>
  <si>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</si>
  <si>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</si>
  <si>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</si>
  <si>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</si>
  <si>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</si>
  <si>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</si>
  <si>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</si>
  <si>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</si>
  <si>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</si>
  <si>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</si>
  <si>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</si>
  <si>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</si>
  <si>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</si>
  <si>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UCare Minnesota</t>
  </si>
  <si>
    <t>2015</t>
  </si>
  <si>
    <t>500 Stinson Boulevard NE Minneapolis, MN 55413</t>
  </si>
  <si>
    <t>363573805</t>
  </si>
  <si>
    <t>52629</t>
  </si>
  <si>
    <t>85736</t>
  </si>
  <si>
    <t>815</t>
  </si>
  <si>
    <t>UCare Health, Inc.</t>
  </si>
  <si>
    <t>Claims (medical and pharmacy)</t>
  </si>
  <si>
    <t>Medical incentive pools and bonuses</t>
  </si>
  <si>
    <t>Claims expenses are directly and specifically identified to the product and market segment.</t>
  </si>
  <si>
    <t>Incentives and bonuses are allocated based on the amount of claims attributable to each market segment.</t>
  </si>
  <si>
    <t>Capitation expenses are directly and specifically identified to the product and market segment.</t>
  </si>
  <si>
    <t>Medical Capitation Costs</t>
  </si>
  <si>
    <t>Minnesota Premium Tax</t>
  </si>
  <si>
    <t>MN Surcharge Assessment</t>
  </si>
  <si>
    <t>Cost is directly expensed based on taxable premiums by product.</t>
  </si>
  <si>
    <t>Cost is directly booked to the products that incur the expense.</t>
  </si>
  <si>
    <t>Cost is directly expensed based on products premium revenue subject to the MN surcharge.</t>
  </si>
  <si>
    <t>Filing Fees</t>
  </si>
  <si>
    <t>Enrollee Fees</t>
  </si>
  <si>
    <t>User Fees</t>
  </si>
  <si>
    <t>Exam Fees</t>
  </si>
  <si>
    <t>Market Place User Fees</t>
  </si>
  <si>
    <t>Cost is allocated based on the companies administrative allocation methodology that uses generally accepted accounting principles to allocate costs.</t>
  </si>
  <si>
    <t>Expenses include full time employees and vendor contract payments for disease management, case management, and care coordination services.</t>
  </si>
  <si>
    <t>The company both directly expenses costs for specifically identifable costs and uses an administrative allocation methodology to allocate non-product specific expenses.</t>
  </si>
  <si>
    <t>Expenses include costs for comprehensive discharge planning, post-discharge counseling, and other ER avoidance programs.</t>
  </si>
  <si>
    <t>Costs are incurred on a case by case basis and therefore are expensed directly to the product to which they are incurred.</t>
  </si>
  <si>
    <t>Expenses include both internal salaries and external vendors costs associated with therapy authorization review, clinical reviews, and pharmacy reviews.</t>
  </si>
  <si>
    <t>Costs are both directly and indirectly allocated, costs indirectly allocated are expensed based on a cost allocation model using generally accepted accounting principles.</t>
  </si>
  <si>
    <t>Costs are expensed based on a cost allocation model using generally accepted accounting principles.</t>
  </si>
  <si>
    <t>Cost containment: including salaries, benefits, occupancy, EDP, etc.</t>
  </si>
  <si>
    <t>Costs are both directly identified and expensed directly and indirectly expensed through the companies allocation methodology using generally accepted accounting principles.</t>
  </si>
  <si>
    <t>All costs associated with the Company's internal claims department and external vendors that process and payout claims.</t>
  </si>
  <si>
    <t>Direct sales salaries and benefits</t>
  </si>
  <si>
    <t>All costs associated with the broker fees and commisions.</t>
  </si>
  <si>
    <t>Costs are directly expensed to the specific product incurring the cost</t>
  </si>
  <si>
    <t>not applicable</t>
  </si>
  <si>
    <t>General &amp; Administrative: Salaries, benefits, occupancy, EDP, etc. for general administrative expenses.</t>
  </si>
  <si>
    <t>Health Risk Assessments and Health Promotions: Car Seats, Community Education, Health Camp, Gift Certificates</t>
  </si>
  <si>
    <t xml:space="preserve">Business Systems Iniative, Enterprise Data Warehouse Development, Enterprisewide system improvement.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</si>
</sst>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31" fillId="0" borderId="108" xfId="0" applyFont="1" applyBorder="1" applyAlignment="1" applyProtection="1">
      <alignment horizontal="left" wrapText="1" indent="3"/>
      <protection locked="0"/>
    </xf>
    <xf numFmtId="0" fontId="31" fillId="0" borderId="109" xfId="0" applyFont="1" applyBorder="1" applyAlignment="1" applyProtection="1">
      <alignment horizontal="left" wrapText="1"/>
      <protection locked="0"/>
    </xf>
    <xf numFmtId="0" fontId="31" fillId="0" borderId="110" xfId="0" applyFont="1" applyBorder="1" applyAlignment="1" applyProtection="1">
      <alignment horizontal="left" wrapText="1"/>
      <protection locked="0"/>
    </xf>
    <xf numFmtId="0" fontId="0" fillId="0" borderId="109" xfId="0" applyFont="1" applyBorder="1" applyAlignment="1" applyProtection="1">
      <alignment horizontal="left" wrapText="1"/>
      <protection locked="0"/>
    </xf>
    <xf numFmtId="0" fontId="0" fillId="0" borderId="108" xfId="0" applyBorder="1" applyAlignment="1" applyProtection="1">
      <alignment horizontal="left" wrapText="1" indent="3"/>
      <protection locked="0"/>
    </xf>
    <xf numFmtId="0" fontId="0" fillId="0" borderId="110" xfId="0" applyFont="1" applyBorder="1" applyAlignment="1" applyProtection="1">
      <alignment horizontal="left" wrapText="1"/>
      <protection locked="0"/>
    </xf>
    <xf numFmtId="0" fontId="0" fillId="0" borderId="108" xfId="0" applyFont="1" applyBorder="1" applyAlignment="1" applyProtection="1">
      <alignment horizontal="left" wrapText="1" indent="3"/>
      <protection locked="0"/>
    </xf>
    <xf numFmtId="0" fontId="0" fillId="0" borderId="111" xfId="0" applyFont="1" applyFill="1" applyBorder="1" applyAlignment="1" applyProtection="1">
      <alignment horizontal="left" wrapText="1" indent="3"/>
      <protection locked="0"/>
    </xf>
    <xf numFmtId="0" fontId="0" fillId="0" borderId="111" xfId="0" applyFill="1" applyBorder="1" applyAlignment="1" applyProtection="1">
      <alignment horizontal="left" wrapText="1" indent="3"/>
      <protection locked="0"/>
    </xf>
    <xf numFmtId="0" fontId="0" fillId="0" borderId="111" xfId="0" applyFont="1" applyBorder="1" applyAlignment="1" applyProtection="1">
      <alignment horizontal="left" indent="2"/>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8" sqref="C8"/>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3" t="s">
        <v>348</v>
      </c>
      <c r="C3" s="144" t="s">
        <v>350</v>
      </c>
      <c r="F3" s="45"/>
    </row>
    <row r="4" spans="1:6" x14ac:dyDescent="0.25">
      <c r="A4" s="475" t="s">
        <v>502</v>
      </c>
      <c r="B4" s="145" t="s">
        <v>45</v>
      </c>
      <c r="C4" s="474" t="s">
        <v>496</v>
      </c>
    </row>
    <row r="5" spans="1:6" x14ac:dyDescent="0.25">
      <c r="B5" s="145" t="s">
        <v>215</v>
      </c>
      <c r="C5" s="474" t="s">
        <v>496</v>
      </c>
    </row>
    <row r="6" spans="1:6" x14ac:dyDescent="0.25">
      <c r="B6" s="145" t="s">
        <v>216</v>
      </c>
      <c r="C6" s="474" t="s">
        <v>499</v>
      </c>
    </row>
    <row r="7" spans="1:6" x14ac:dyDescent="0.25">
      <c r="B7" s="145" t="s">
        <v>128</v>
      </c>
      <c r="C7" s="474"/>
    </row>
    <row r="8" spans="1:6" x14ac:dyDescent="0.25">
      <c r="B8" s="145" t="s">
        <v>36</v>
      </c>
      <c r="C8" s="474"/>
    </row>
    <row r="9" spans="1:6" x14ac:dyDescent="0.25">
      <c r="B9" s="145" t="s">
        <v>41</v>
      </c>
      <c r="C9" s="474" t="s">
        <v>500</v>
      </c>
    </row>
    <row r="10" spans="1:6" x14ac:dyDescent="0.25">
      <c r="B10" s="145" t="s">
        <v>58</v>
      </c>
      <c r="C10" s="474" t="s">
        <v>496</v>
      </c>
    </row>
    <row r="11" spans="1:6" x14ac:dyDescent="0.25">
      <c r="B11" s="145" t="s">
        <v>349</v>
      </c>
      <c r="C11" s="474" t="s">
        <v>501</v>
      </c>
    </row>
    <row r="12" spans="1:6" x14ac:dyDescent="0.25">
      <c r="B12" s="145" t="s">
        <v>35</v>
      </c>
      <c r="C12" s="474" t="s">
        <v>163</v>
      </c>
    </row>
    <row r="13" spans="1:6" x14ac:dyDescent="0.25">
      <c r="B13" s="145" t="s">
        <v>50</v>
      </c>
      <c r="C13" s="474" t="s">
        <v>163</v>
      </c>
    </row>
    <row r="14" spans="1:6" x14ac:dyDescent="0.25">
      <c r="B14" s="145" t="s">
        <v>51</v>
      </c>
      <c r="C14" s="474" t="s">
        <v>498</v>
      </c>
    </row>
    <row r="15" spans="1:6" x14ac:dyDescent="0.25">
      <c r="B15" s="145" t="s">
        <v>217</v>
      </c>
      <c r="C15" s="474" t="s">
        <v>133</v>
      </c>
    </row>
    <row r="16" spans="1:6" x14ac:dyDescent="0.25">
      <c r="B16" s="145" t="s">
        <v>434</v>
      </c>
      <c r="C16" s="473"/>
    </row>
    <row r="17" spans="1:3" x14ac:dyDescent="0.25">
      <c r="B17" s="146" t="s">
        <v>219</v>
      </c>
      <c r="C17" s="476" t="s">
        <v>135</v>
      </c>
    </row>
    <row r="18" spans="1:3" x14ac:dyDescent="0.25">
      <c r="B18" s="145" t="s">
        <v>218</v>
      </c>
      <c r="C18" s="474" t="s">
        <v>133</v>
      </c>
    </row>
    <row r="19" spans="1:3" x14ac:dyDescent="0.25">
      <c r="A19" s="160"/>
      <c r="B19" s="147" t="s">
        <v>53</v>
      </c>
      <c r="C19" s="474" t="s">
        <v>497</v>
      </c>
    </row>
    <row r="20" spans="1:3" x14ac:dyDescent="0.25">
      <c r="A20" s="160"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R5" sqref="AN5:AR5"/>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3" t="s">
        <v>348</v>
      </c>
      <c r="C3" s="244" t="s">
        <v>220</v>
      </c>
      <c r="D3" s="245" t="s">
        <v>436</v>
      </c>
      <c r="E3" s="246" t="s">
        <v>437</v>
      </c>
      <c r="F3" s="246" t="s">
        <v>438</v>
      </c>
      <c r="G3" s="246" t="s">
        <v>400</v>
      </c>
      <c r="H3" s="246" t="s">
        <v>401</v>
      </c>
      <c r="I3" s="245" t="s">
        <v>439</v>
      </c>
      <c r="J3" s="245" t="s">
        <v>440</v>
      </c>
      <c r="K3" s="246" t="s">
        <v>441</v>
      </c>
      <c r="L3" s="246" t="s">
        <v>442</v>
      </c>
      <c r="M3" s="246" t="s">
        <v>402</v>
      </c>
      <c r="N3" s="246" t="s">
        <v>403</v>
      </c>
      <c r="O3" s="245" t="s">
        <v>443</v>
      </c>
      <c r="P3" s="245" t="s">
        <v>468</v>
      </c>
      <c r="Q3" s="246" t="s">
        <v>444</v>
      </c>
      <c r="R3" s="246" t="s">
        <v>445</v>
      </c>
      <c r="S3" s="246" t="s">
        <v>404</v>
      </c>
      <c r="T3" s="246" t="s">
        <v>405</v>
      </c>
      <c r="U3" s="245" t="s">
        <v>446</v>
      </c>
      <c r="V3" s="246" t="s">
        <v>447</v>
      </c>
      <c r="W3" s="246" t="s">
        <v>448</v>
      </c>
      <c r="X3" s="245" t="s">
        <v>449</v>
      </c>
      <c r="Y3" s="246" t="s">
        <v>450</v>
      </c>
      <c r="Z3" s="246" t="s">
        <v>451</v>
      </c>
      <c r="AA3" s="245" t="s">
        <v>452</v>
      </c>
      <c r="AB3" s="246" t="s">
        <v>453</v>
      </c>
      <c r="AC3" s="246" t="s">
        <v>454</v>
      </c>
      <c r="AD3" s="245" t="s">
        <v>455</v>
      </c>
      <c r="AE3" s="246" t="s">
        <v>456</v>
      </c>
      <c r="AF3" s="246" t="s">
        <v>457</v>
      </c>
      <c r="AG3" s="246" t="s">
        <v>406</v>
      </c>
      <c r="AH3" s="246" t="s">
        <v>407</v>
      </c>
      <c r="AI3" s="245" t="s">
        <v>458</v>
      </c>
      <c r="AJ3" s="246" t="s">
        <v>459</v>
      </c>
      <c r="AK3" s="246" t="s">
        <v>460</v>
      </c>
      <c r="AL3" s="246" t="s">
        <v>408</v>
      </c>
      <c r="AM3" s="246" t="s">
        <v>409</v>
      </c>
      <c r="AN3" s="245" t="s">
        <v>461</v>
      </c>
      <c r="AO3" s="246" t="s">
        <v>462</v>
      </c>
      <c r="AP3" s="246" t="s">
        <v>463</v>
      </c>
      <c r="AQ3" s="246" t="s">
        <v>399</v>
      </c>
      <c r="AR3" s="246" t="s">
        <v>410</v>
      </c>
      <c r="AS3" s="245" t="s">
        <v>464</v>
      </c>
      <c r="AT3" s="247" t="s">
        <v>465</v>
      </c>
      <c r="AU3" s="247" t="s">
        <v>435</v>
      </c>
      <c r="AV3" s="247" t="s">
        <v>466</v>
      </c>
      <c r="AW3" s="248" t="s">
        <v>467</v>
      </c>
    </row>
    <row r="4" spans="1:49" ht="16.8" x14ac:dyDescent="0.25">
      <c r="B4" s="231" t="s">
        <v>221</v>
      </c>
      <c r="C4" s="199"/>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5">
      <c r="B5" s="232" t="s">
        <v>222</v>
      </c>
      <c r="C5" s="200"/>
      <c r="D5" s="210">
        <f>'Pt 2 Premium and Claims'!D5+'Pt 2 Premium and Claims'!D6-'Pt 2 Premium and Claims'!D7-'Pt 2 Premium and Claims'!D13+'Pt 2 Premium and Claims'!D14+'Pt 2 Premium and Claims'!D15+'Pt 2 Premium and Claims'!D16+'Pt 2 Premium and Claims'!D17</f>
        <v>18565276</v>
      </c>
      <c r="E5" s="210">
        <f>'Pt 2 Premium and Claims'!E5+'Pt 2 Premium and Claims'!E6-'Pt 2 Premium and Claims'!E7-'Pt 2 Premium and Claims'!E13+'Pt 2 Premium and Claims'!E14+'Pt 2 Premium and Claims'!E15+'Pt 2 Premium and Claims'!E16+'Pt 2 Premium and Claims'!E17</f>
        <v>23021196</v>
      </c>
      <c r="F5" s="210">
        <f>'Pt 2 Premium and Claims'!F5+'Pt 2 Premium and Claims'!F6-'Pt 2 Premium and Claims'!F7-'Pt 2 Premium and Claims'!F13+'Pt 2 Premium and Claims'!F14+'Pt 2 Premium and Claims'!F15+'Pt 2 Premium and Claims'!F16+'Pt 2 Premium and Claims'!F17</f>
        <v>867882</v>
      </c>
      <c r="G5" s="210">
        <f>'Pt 2 Premium and Claims'!G5+'Pt 2 Premium and Claims'!G6-'Pt 2 Premium and Claims'!G7-'Pt 2 Premium and Claims'!G13+'Pt 2 Premium and Claims'!G14+'Pt 2 Premium and Claims'!G15+'Pt 2 Premium and Claims'!G16+'Pt 2 Premium and Claims'!G17</f>
        <v>0</v>
      </c>
      <c r="H5" s="210">
        <f>'Pt 2 Premium and Claims'!H5+'Pt 2 Premium and Claims'!H6-'Pt 2 Premium and Claims'!H7-'Pt 2 Premium and Claims'!H13+'Pt 2 Premium and Claims'!H14+'Pt 2 Premium and Claims'!H15+'Pt 2 Premium and Claims'!H16+'Pt 2 Premium and Claims'!H17</f>
        <v>0</v>
      </c>
      <c r="I5" s="210">
        <f>E5</f>
        <v>23021196</v>
      </c>
      <c r="J5" s="210"/>
      <c r="K5" s="210"/>
      <c r="L5" s="210"/>
      <c r="M5" s="210"/>
      <c r="N5" s="210"/>
      <c r="O5" s="210"/>
      <c r="P5" s="210"/>
      <c r="Q5" s="210"/>
      <c r="R5" s="210"/>
      <c r="S5" s="210"/>
      <c r="T5" s="210"/>
      <c r="U5" s="210"/>
      <c r="V5" s="210"/>
      <c r="W5" s="210"/>
      <c r="X5" s="210"/>
      <c r="Y5" s="210"/>
      <c r="Z5" s="210"/>
      <c r="AA5" s="210"/>
      <c r="AB5" s="210"/>
      <c r="AC5" s="210"/>
      <c r="AD5" s="210"/>
      <c r="AE5" s="268"/>
      <c r="AF5" s="268"/>
      <c r="AG5" s="268"/>
      <c r="AH5" s="269"/>
      <c r="AI5" s="210"/>
      <c r="AJ5" s="268"/>
      <c r="AK5" s="268"/>
      <c r="AL5" s="268"/>
      <c r="AM5" s="269"/>
      <c r="AN5" s="210"/>
      <c r="AO5" s="210"/>
      <c r="AP5" s="210"/>
      <c r="AQ5" s="210"/>
      <c r="AR5" s="210"/>
      <c r="AS5" s="210">
        <f>'Pt 2 Premium and Claims'!AS5+'Pt 2 Premium and Claims'!AS6-'Pt 2 Premium and Claims'!AS7-'Pt 2 Premium and Claims'!AS13+'Pt 2 Premium and Claims'!AS14+'Pt 2 Premium and Claims'!AS15+'Pt 2 Premium and Claims'!AS16+'Pt 2 Premium and Claims'!AS17</f>
        <v>2807660036</v>
      </c>
      <c r="AT5" s="210">
        <f>'Pt 2 Premium and Claims'!AT5+'Pt 2 Premium and Claims'!AT6-'Pt 2 Premium and Claims'!AT7-'Pt 2 Premium and Claims'!AT13+'Pt 2 Premium and Claims'!AT14+'Pt 2 Premium and Claims'!AT15+'Pt 2 Premium and Claims'!AT16+'Pt 2 Premium and Claims'!AT17</f>
        <v>166183</v>
      </c>
      <c r="AU5" s="210">
        <f>'Pt 2 Premium and Claims'!AU5+'Pt 2 Premium and Claims'!AU6-'Pt 2 Premium and Claims'!AU7-'Pt 2 Premium and Claims'!AU13+'Pt 2 Premium and Claims'!AU14+'Pt 2 Premium and Claims'!AU15+'Pt 2 Premium and Claims'!AU16+'Pt 2 Premium and Claims'!AU17</f>
        <v>839192021</v>
      </c>
      <c r="AV5" s="211"/>
      <c r="AW5" s="290"/>
    </row>
    <row r="6" spans="1:49" x14ac:dyDescent="0.25">
      <c r="B6" s="233" t="s">
        <v>223</v>
      </c>
      <c r="C6" s="201" t="s">
        <v>12</v>
      </c>
      <c r="D6" s="212">
        <v>0</v>
      </c>
      <c r="E6" s="213"/>
      <c r="F6" s="213">
        <v>0</v>
      </c>
      <c r="G6" s="214"/>
      <c r="H6" s="214"/>
      <c r="I6" s="215"/>
      <c r="J6" s="212"/>
      <c r="K6" s="213"/>
      <c r="L6" s="213"/>
      <c r="M6" s="214"/>
      <c r="N6" s="214"/>
      <c r="O6" s="215"/>
      <c r="P6" s="212"/>
      <c r="Q6" s="213"/>
      <c r="R6" s="213"/>
      <c r="S6" s="214"/>
      <c r="T6" s="214"/>
      <c r="U6" s="212"/>
      <c r="V6" s="213"/>
      <c r="W6" s="213"/>
      <c r="X6" s="212"/>
      <c r="Y6" s="213"/>
      <c r="Z6" s="213"/>
      <c r="AA6" s="212"/>
      <c r="AB6" s="213"/>
      <c r="AC6" s="213"/>
      <c r="AD6" s="212"/>
      <c r="AE6" s="264"/>
      <c r="AF6" s="264"/>
      <c r="AG6" s="264"/>
      <c r="AH6" s="264"/>
      <c r="AI6" s="212"/>
      <c r="AJ6" s="264"/>
      <c r="AK6" s="264"/>
      <c r="AL6" s="264"/>
      <c r="AM6" s="264"/>
      <c r="AN6" s="212"/>
      <c r="AO6" s="213"/>
      <c r="AP6" s="213"/>
      <c r="AQ6" s="214"/>
      <c r="AR6" s="214"/>
      <c r="AS6" s="212"/>
      <c r="AT6" s="216"/>
      <c r="AU6" s="216"/>
      <c r="AV6" s="284"/>
      <c r="AW6" s="291"/>
    </row>
    <row r="7" spans="1:49" x14ac:dyDescent="0.25">
      <c r="B7" s="233" t="s">
        <v>224</v>
      </c>
      <c r="C7" s="201" t="s">
        <v>13</v>
      </c>
      <c r="D7" s="212">
        <v>0</v>
      </c>
      <c r="E7" s="213"/>
      <c r="F7" s="213">
        <v>0</v>
      </c>
      <c r="G7" s="213"/>
      <c r="H7" s="213"/>
      <c r="I7" s="212"/>
      <c r="J7" s="212"/>
      <c r="K7" s="213"/>
      <c r="L7" s="213"/>
      <c r="M7" s="213"/>
      <c r="N7" s="213"/>
      <c r="O7" s="212"/>
      <c r="P7" s="212"/>
      <c r="Q7" s="213"/>
      <c r="R7" s="213"/>
      <c r="S7" s="213"/>
      <c r="T7" s="213"/>
      <c r="U7" s="212"/>
      <c r="V7" s="213"/>
      <c r="W7" s="213"/>
      <c r="X7" s="212"/>
      <c r="Y7" s="213"/>
      <c r="Z7" s="213"/>
      <c r="AA7" s="212"/>
      <c r="AB7" s="213"/>
      <c r="AC7" s="213"/>
      <c r="AD7" s="212"/>
      <c r="AE7" s="264"/>
      <c r="AF7" s="264"/>
      <c r="AG7" s="264"/>
      <c r="AH7" s="264"/>
      <c r="AI7" s="212"/>
      <c r="AJ7" s="264"/>
      <c r="AK7" s="264"/>
      <c r="AL7" s="264"/>
      <c r="AM7" s="264"/>
      <c r="AN7" s="212"/>
      <c r="AO7" s="213"/>
      <c r="AP7" s="213"/>
      <c r="AQ7" s="213"/>
      <c r="AR7" s="213"/>
      <c r="AS7" s="212"/>
      <c r="AT7" s="216"/>
      <c r="AU7" s="216"/>
      <c r="AV7" s="284"/>
      <c r="AW7" s="291"/>
    </row>
    <row r="8" spans="1:49" ht="26.4" x14ac:dyDescent="0.25">
      <c r="B8" s="233" t="s">
        <v>225</v>
      </c>
      <c r="C8" s="201" t="s">
        <v>59</v>
      </c>
      <c r="D8" s="212">
        <v>-1219836</v>
      </c>
      <c r="E8" s="262"/>
      <c r="F8" s="263"/>
      <c r="G8" s="263"/>
      <c r="H8" s="263"/>
      <c r="I8" s="266"/>
      <c r="J8" s="212"/>
      <c r="K8" s="262"/>
      <c r="L8" s="263"/>
      <c r="M8" s="263"/>
      <c r="N8" s="263"/>
      <c r="O8" s="266"/>
      <c r="P8" s="212"/>
      <c r="Q8" s="262"/>
      <c r="R8" s="263"/>
      <c r="S8" s="263"/>
      <c r="T8" s="263"/>
      <c r="U8" s="212"/>
      <c r="V8" s="263"/>
      <c r="W8" s="263"/>
      <c r="X8" s="212"/>
      <c r="Y8" s="263"/>
      <c r="Z8" s="263"/>
      <c r="AA8" s="212"/>
      <c r="AB8" s="263"/>
      <c r="AC8" s="263"/>
      <c r="AD8" s="212"/>
      <c r="AE8" s="264"/>
      <c r="AF8" s="264"/>
      <c r="AG8" s="264"/>
      <c r="AH8" s="267"/>
      <c r="AI8" s="212"/>
      <c r="AJ8" s="264"/>
      <c r="AK8" s="264"/>
      <c r="AL8" s="264"/>
      <c r="AM8" s="267"/>
      <c r="AN8" s="212"/>
      <c r="AO8" s="262"/>
      <c r="AP8" s="263"/>
      <c r="AQ8" s="263"/>
      <c r="AR8" s="263"/>
      <c r="AS8" s="212">
        <v>-6984010</v>
      </c>
      <c r="AT8" s="216">
        <v>50</v>
      </c>
      <c r="AU8" s="216">
        <v>-346088</v>
      </c>
      <c r="AV8" s="284"/>
      <c r="AW8" s="291"/>
    </row>
    <row r="9" spans="1:49" x14ac:dyDescent="0.25">
      <c r="B9" s="233" t="s">
        <v>226</v>
      </c>
      <c r="C9" s="201" t="s">
        <v>60</v>
      </c>
      <c r="D9" s="212">
        <v>2329164</v>
      </c>
      <c r="E9" s="261"/>
      <c r="F9" s="264"/>
      <c r="G9" s="264"/>
      <c r="H9" s="264"/>
      <c r="I9" s="265"/>
      <c r="J9" s="212"/>
      <c r="K9" s="261"/>
      <c r="L9" s="264"/>
      <c r="M9" s="264"/>
      <c r="N9" s="264"/>
      <c r="O9" s="265"/>
      <c r="P9" s="212"/>
      <c r="Q9" s="261"/>
      <c r="R9" s="264"/>
      <c r="S9" s="264"/>
      <c r="T9" s="264"/>
      <c r="U9" s="212"/>
      <c r="V9" s="264"/>
      <c r="W9" s="264"/>
      <c r="X9" s="212"/>
      <c r="Y9" s="264"/>
      <c r="Z9" s="264"/>
      <c r="AA9" s="212"/>
      <c r="AB9" s="264"/>
      <c r="AC9" s="264"/>
      <c r="AD9" s="212"/>
      <c r="AE9" s="264"/>
      <c r="AF9" s="264"/>
      <c r="AG9" s="264"/>
      <c r="AH9" s="267"/>
      <c r="AI9" s="212"/>
      <c r="AJ9" s="264"/>
      <c r="AK9" s="264"/>
      <c r="AL9" s="264"/>
      <c r="AM9" s="267"/>
      <c r="AN9" s="212"/>
      <c r="AO9" s="261"/>
      <c r="AP9" s="264"/>
      <c r="AQ9" s="264"/>
      <c r="AR9" s="264"/>
      <c r="AS9" s="212">
        <v>-141590562</v>
      </c>
      <c r="AT9" s="216">
        <v>-269</v>
      </c>
      <c r="AU9" s="216">
        <v>-2344950</v>
      </c>
      <c r="AV9" s="284"/>
      <c r="AW9" s="291"/>
    </row>
    <row r="10" spans="1:49" x14ac:dyDescent="0.25">
      <c r="B10" s="233" t="s">
        <v>227</v>
      </c>
      <c r="C10" s="201" t="s">
        <v>52</v>
      </c>
      <c r="D10" s="212">
        <v>0</v>
      </c>
      <c r="E10" s="261"/>
      <c r="F10" s="264"/>
      <c r="G10" s="264"/>
      <c r="H10" s="264"/>
      <c r="I10" s="265"/>
      <c r="J10" s="212"/>
      <c r="K10" s="261"/>
      <c r="L10" s="264"/>
      <c r="M10" s="264"/>
      <c r="N10" s="264"/>
      <c r="O10" s="265"/>
      <c r="P10" s="212"/>
      <c r="Q10" s="261"/>
      <c r="R10" s="264"/>
      <c r="S10" s="264"/>
      <c r="T10" s="264"/>
      <c r="U10" s="212"/>
      <c r="V10" s="264"/>
      <c r="W10" s="264"/>
      <c r="X10" s="212"/>
      <c r="Y10" s="264"/>
      <c r="Z10" s="264"/>
      <c r="AA10" s="212"/>
      <c r="AB10" s="264"/>
      <c r="AC10" s="264"/>
      <c r="AD10" s="212"/>
      <c r="AE10" s="264"/>
      <c r="AF10" s="264"/>
      <c r="AG10" s="264"/>
      <c r="AH10" s="264"/>
      <c r="AI10" s="212"/>
      <c r="AJ10" s="264"/>
      <c r="AK10" s="264"/>
      <c r="AL10" s="264"/>
      <c r="AM10" s="264"/>
      <c r="AN10" s="212"/>
      <c r="AO10" s="261"/>
      <c r="AP10" s="264"/>
      <c r="AQ10" s="264"/>
      <c r="AR10" s="264"/>
      <c r="AS10" s="212"/>
      <c r="AT10" s="216"/>
      <c r="AU10" s="216"/>
      <c r="AV10" s="284"/>
      <c r="AW10" s="291"/>
    </row>
    <row r="11" spans="1:49" s="5" customFormat="1" ht="16.8" x14ac:dyDescent="0.25">
      <c r="A11" s="35"/>
      <c r="B11" s="234"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1"/>
    </row>
    <row r="12" spans="1:49" s="5" customFormat="1" x14ac:dyDescent="0.25">
      <c r="A12" s="35"/>
      <c r="B12" s="232" t="s">
        <v>229</v>
      </c>
      <c r="C12" s="200"/>
      <c r="D12" s="210">
        <f>'Pt 2 Premium and Claims'!D54</f>
        <v>28216983</v>
      </c>
      <c r="E12" s="210">
        <f>'Pt 2 Premium and Claims'!E54</f>
        <v>29837423</v>
      </c>
      <c r="F12" s="210">
        <f>'Pt 2 Premium and Claims'!F54</f>
        <v>867882</v>
      </c>
      <c r="G12" s="210">
        <f>'Pt 2 Premium and Claims'!G54</f>
        <v>0</v>
      </c>
      <c r="H12" s="210">
        <f>'Pt 2 Premium and Claims'!H54</f>
        <v>0</v>
      </c>
      <c r="I12" s="210">
        <f>E12</f>
        <v>29837423</v>
      </c>
      <c r="J12" s="210"/>
      <c r="K12" s="210"/>
      <c r="L12" s="210"/>
      <c r="M12" s="210"/>
      <c r="N12" s="210"/>
      <c r="O12" s="210"/>
      <c r="P12" s="210"/>
      <c r="Q12" s="210"/>
      <c r="R12" s="210"/>
      <c r="S12" s="210"/>
      <c r="T12" s="210"/>
      <c r="U12" s="210"/>
      <c r="V12" s="210"/>
      <c r="W12" s="210"/>
      <c r="X12" s="210"/>
      <c r="Y12" s="210"/>
      <c r="Z12" s="210"/>
      <c r="AA12" s="210"/>
      <c r="AB12" s="210"/>
      <c r="AC12" s="210"/>
      <c r="AD12" s="210"/>
      <c r="AE12" s="268"/>
      <c r="AF12" s="268"/>
      <c r="AG12" s="268"/>
      <c r="AH12" s="269"/>
      <c r="AI12" s="210"/>
      <c r="AJ12" s="268"/>
      <c r="AK12" s="268"/>
      <c r="AL12" s="268"/>
      <c r="AM12" s="269"/>
      <c r="AN12" s="210"/>
      <c r="AO12" s="210"/>
      <c r="AP12" s="210"/>
      <c r="AQ12" s="210"/>
      <c r="AR12" s="210"/>
      <c r="AS12" s="210">
        <f>'Pt 2 Premium and Claims'!AS54</f>
        <v>2344157985</v>
      </c>
      <c r="AT12" s="210">
        <f>'Pt 2 Premium and Claims'!AT54</f>
        <v>131544</v>
      </c>
      <c r="AU12" s="210">
        <f>'Pt 2 Premium and Claims'!AU54</f>
        <v>821841163</v>
      </c>
      <c r="AV12" s="285"/>
      <c r="AW12" s="290"/>
    </row>
    <row r="13" spans="1:49" ht="26.4" x14ac:dyDescent="0.25">
      <c r="B13" s="233" t="s">
        <v>230</v>
      </c>
      <c r="C13" s="201" t="s">
        <v>37</v>
      </c>
      <c r="D13" s="212">
        <v>4446656</v>
      </c>
      <c r="E13" s="213">
        <v>4468485</v>
      </c>
      <c r="F13" s="213">
        <v>0</v>
      </c>
      <c r="G13" s="262"/>
      <c r="H13" s="263"/>
      <c r="I13" s="212"/>
      <c r="J13" s="212"/>
      <c r="K13" s="213"/>
      <c r="L13" s="213"/>
      <c r="M13" s="262"/>
      <c r="N13" s="263"/>
      <c r="O13" s="212"/>
      <c r="P13" s="212"/>
      <c r="Q13" s="213"/>
      <c r="R13" s="213"/>
      <c r="S13" s="262"/>
      <c r="T13" s="263"/>
      <c r="U13" s="212"/>
      <c r="V13" s="213"/>
      <c r="W13" s="213"/>
      <c r="X13" s="212"/>
      <c r="Y13" s="213"/>
      <c r="Z13" s="213"/>
      <c r="AA13" s="212"/>
      <c r="AB13" s="213"/>
      <c r="AC13" s="213"/>
      <c r="AD13" s="212"/>
      <c r="AE13" s="264"/>
      <c r="AF13" s="264"/>
      <c r="AG13" s="264"/>
      <c r="AH13" s="264"/>
      <c r="AI13" s="212"/>
      <c r="AJ13" s="264"/>
      <c r="AK13" s="264"/>
      <c r="AL13" s="264"/>
      <c r="AM13" s="264"/>
      <c r="AN13" s="212"/>
      <c r="AO13" s="213"/>
      <c r="AP13" s="213"/>
      <c r="AQ13" s="262"/>
      <c r="AR13" s="263"/>
      <c r="AS13" s="212">
        <v>360953129</v>
      </c>
      <c r="AT13" s="216">
        <v>1</v>
      </c>
      <c r="AU13" s="216">
        <v>78325962</v>
      </c>
      <c r="AV13" s="284"/>
      <c r="AW13" s="291"/>
    </row>
    <row r="14" spans="1:49" ht="26.4" x14ac:dyDescent="0.25">
      <c r="B14" s="233" t="s">
        <v>231</v>
      </c>
      <c r="C14" s="201" t="s">
        <v>6</v>
      </c>
      <c r="D14" s="212">
        <v>107561</v>
      </c>
      <c r="E14" s="213">
        <v>254906</v>
      </c>
      <c r="F14" s="213">
        <v>0</v>
      </c>
      <c r="G14" s="261"/>
      <c r="H14" s="264"/>
      <c r="I14" s="212"/>
      <c r="J14" s="212"/>
      <c r="K14" s="213"/>
      <c r="L14" s="213"/>
      <c r="M14" s="261"/>
      <c r="N14" s="264"/>
      <c r="O14" s="212"/>
      <c r="P14" s="212"/>
      <c r="Q14" s="213"/>
      <c r="R14" s="213"/>
      <c r="S14" s="261"/>
      <c r="T14" s="264"/>
      <c r="U14" s="212"/>
      <c r="V14" s="213"/>
      <c r="W14" s="213"/>
      <c r="X14" s="212"/>
      <c r="Y14" s="213"/>
      <c r="Z14" s="213"/>
      <c r="AA14" s="212"/>
      <c r="AB14" s="213"/>
      <c r="AC14" s="213"/>
      <c r="AD14" s="212"/>
      <c r="AE14" s="264"/>
      <c r="AF14" s="264"/>
      <c r="AG14" s="264"/>
      <c r="AH14" s="264"/>
      <c r="AI14" s="212"/>
      <c r="AJ14" s="264"/>
      <c r="AK14" s="264"/>
      <c r="AL14" s="264"/>
      <c r="AM14" s="264"/>
      <c r="AN14" s="212"/>
      <c r="AO14" s="213"/>
      <c r="AP14" s="213"/>
      <c r="AQ14" s="261"/>
      <c r="AR14" s="264"/>
      <c r="AS14" s="212">
        <v>15674652</v>
      </c>
      <c r="AT14" s="216">
        <v>21</v>
      </c>
      <c r="AU14" s="216">
        <v>11585157</v>
      </c>
      <c r="AV14" s="284"/>
      <c r="AW14" s="291"/>
    </row>
    <row r="15" spans="1:49" ht="26.4" x14ac:dyDescent="0.25">
      <c r="B15" s="233" t="s">
        <v>232</v>
      </c>
      <c r="C15" s="201" t="s">
        <v>7</v>
      </c>
      <c r="D15" s="212"/>
      <c r="E15" s="213"/>
      <c r="F15" s="213">
        <v>0</v>
      </c>
      <c r="G15" s="261"/>
      <c r="H15" s="267"/>
      <c r="I15" s="212"/>
      <c r="J15" s="212"/>
      <c r="K15" s="213"/>
      <c r="L15" s="213"/>
      <c r="M15" s="261"/>
      <c r="N15" s="267"/>
      <c r="O15" s="212"/>
      <c r="P15" s="212"/>
      <c r="Q15" s="213"/>
      <c r="R15" s="213"/>
      <c r="S15" s="261"/>
      <c r="T15" s="267"/>
      <c r="U15" s="212"/>
      <c r="V15" s="213"/>
      <c r="W15" s="213"/>
      <c r="X15" s="212"/>
      <c r="Y15" s="213"/>
      <c r="Z15" s="213"/>
      <c r="AA15" s="212"/>
      <c r="AB15" s="213"/>
      <c r="AC15" s="213"/>
      <c r="AD15" s="212"/>
      <c r="AE15" s="264"/>
      <c r="AF15" s="264"/>
      <c r="AG15" s="264"/>
      <c r="AH15" s="267"/>
      <c r="AI15" s="212"/>
      <c r="AJ15" s="264"/>
      <c r="AK15" s="264"/>
      <c r="AL15" s="264"/>
      <c r="AM15" s="267"/>
      <c r="AN15" s="212"/>
      <c r="AO15" s="213"/>
      <c r="AP15" s="213"/>
      <c r="AQ15" s="261"/>
      <c r="AR15" s="267"/>
      <c r="AS15" s="212"/>
      <c r="AT15" s="216"/>
      <c r="AU15" s="216"/>
      <c r="AV15" s="284"/>
      <c r="AW15" s="291"/>
    </row>
    <row r="16" spans="1:49" ht="26.4" x14ac:dyDescent="0.25">
      <c r="B16" s="233" t="s">
        <v>233</v>
      </c>
      <c r="C16" s="201" t="s">
        <v>61</v>
      </c>
      <c r="D16" s="212">
        <v>0</v>
      </c>
      <c r="E16" s="262"/>
      <c r="F16" s="263"/>
      <c r="G16" s="264"/>
      <c r="H16" s="264"/>
      <c r="I16" s="266"/>
      <c r="J16" s="212"/>
      <c r="K16" s="262"/>
      <c r="L16" s="263"/>
      <c r="M16" s="264"/>
      <c r="N16" s="264"/>
      <c r="O16" s="266"/>
      <c r="P16" s="212"/>
      <c r="Q16" s="262"/>
      <c r="R16" s="263"/>
      <c r="S16" s="264"/>
      <c r="T16" s="264"/>
      <c r="U16" s="212"/>
      <c r="V16" s="262"/>
      <c r="W16" s="263"/>
      <c r="X16" s="212"/>
      <c r="Y16" s="262"/>
      <c r="Z16" s="263"/>
      <c r="AA16" s="212"/>
      <c r="AB16" s="262"/>
      <c r="AC16" s="263"/>
      <c r="AD16" s="212"/>
      <c r="AE16" s="264"/>
      <c r="AF16" s="264"/>
      <c r="AG16" s="264"/>
      <c r="AH16" s="264"/>
      <c r="AI16" s="212"/>
      <c r="AJ16" s="264"/>
      <c r="AK16" s="264"/>
      <c r="AL16" s="264"/>
      <c r="AM16" s="264"/>
      <c r="AN16" s="212"/>
      <c r="AO16" s="262"/>
      <c r="AP16" s="263"/>
      <c r="AQ16" s="264"/>
      <c r="AR16" s="264"/>
      <c r="AS16" s="212">
        <v>-6361461</v>
      </c>
      <c r="AT16" s="216">
        <v>0</v>
      </c>
      <c r="AU16" s="216">
        <v>-85173</v>
      </c>
      <c r="AV16" s="284"/>
      <c r="AW16" s="291"/>
    </row>
    <row r="17" spans="1:49" x14ac:dyDescent="0.25">
      <c r="B17" s="233" t="s">
        <v>234</v>
      </c>
      <c r="C17" s="201" t="s">
        <v>62</v>
      </c>
      <c r="D17" s="212">
        <v>6210950</v>
      </c>
      <c r="E17" s="261"/>
      <c r="F17" s="264"/>
      <c r="G17" s="264"/>
      <c r="H17" s="264"/>
      <c r="I17" s="265"/>
      <c r="J17" s="212"/>
      <c r="K17" s="261"/>
      <c r="L17" s="264"/>
      <c r="M17" s="264"/>
      <c r="N17" s="264"/>
      <c r="O17" s="265"/>
      <c r="P17" s="212"/>
      <c r="Q17" s="261"/>
      <c r="R17" s="264"/>
      <c r="S17" s="264"/>
      <c r="T17" s="264"/>
      <c r="U17" s="212"/>
      <c r="V17" s="261"/>
      <c r="W17" s="264"/>
      <c r="X17" s="212"/>
      <c r="Y17" s="261"/>
      <c r="Z17" s="264"/>
      <c r="AA17" s="212"/>
      <c r="AB17" s="261"/>
      <c r="AC17" s="264"/>
      <c r="AD17" s="212"/>
      <c r="AE17" s="264"/>
      <c r="AF17" s="264"/>
      <c r="AG17" s="264"/>
      <c r="AH17" s="264"/>
      <c r="AI17" s="212"/>
      <c r="AJ17" s="264"/>
      <c r="AK17" s="264"/>
      <c r="AL17" s="264"/>
      <c r="AM17" s="264"/>
      <c r="AN17" s="212"/>
      <c r="AO17" s="261"/>
      <c r="AP17" s="264"/>
      <c r="AQ17" s="264"/>
      <c r="AR17" s="264"/>
      <c r="AS17" s="212">
        <v>25207911</v>
      </c>
      <c r="AT17" s="216">
        <v>-22459</v>
      </c>
      <c r="AU17" s="216">
        <v>24630315</v>
      </c>
      <c r="AV17" s="284"/>
      <c r="AW17" s="291"/>
    </row>
    <row r="18" spans="1:49" x14ac:dyDescent="0.25">
      <c r="B18" s="233" t="s">
        <v>235</v>
      </c>
      <c r="C18" s="201" t="s">
        <v>63</v>
      </c>
      <c r="D18" s="212"/>
      <c r="E18" s="261"/>
      <c r="F18" s="264"/>
      <c r="G18" s="264"/>
      <c r="H18" s="267"/>
      <c r="I18" s="265"/>
      <c r="J18" s="212"/>
      <c r="K18" s="261"/>
      <c r="L18" s="264"/>
      <c r="M18" s="264"/>
      <c r="N18" s="267"/>
      <c r="O18" s="265"/>
      <c r="P18" s="212"/>
      <c r="Q18" s="261"/>
      <c r="R18" s="264"/>
      <c r="S18" s="264"/>
      <c r="T18" s="267"/>
      <c r="U18" s="212"/>
      <c r="V18" s="305"/>
      <c r="W18" s="264"/>
      <c r="X18" s="212"/>
      <c r="Y18" s="305"/>
      <c r="Z18" s="264"/>
      <c r="AA18" s="212"/>
      <c r="AB18" s="305"/>
      <c r="AC18" s="264"/>
      <c r="AD18" s="212"/>
      <c r="AE18" s="264"/>
      <c r="AF18" s="264"/>
      <c r="AG18" s="264"/>
      <c r="AH18" s="267"/>
      <c r="AI18" s="212"/>
      <c r="AJ18" s="264"/>
      <c r="AK18" s="264"/>
      <c r="AL18" s="264"/>
      <c r="AM18" s="267"/>
      <c r="AN18" s="212"/>
      <c r="AO18" s="261"/>
      <c r="AP18" s="264"/>
      <c r="AQ18" s="264"/>
      <c r="AR18" s="267"/>
      <c r="AS18" s="212"/>
      <c r="AT18" s="216"/>
      <c r="AU18" s="216"/>
      <c r="AV18" s="284"/>
      <c r="AW18" s="291"/>
    </row>
    <row r="19" spans="1:49" x14ac:dyDescent="0.25">
      <c r="B19" s="233" t="s">
        <v>236</v>
      </c>
      <c r="C19" s="201" t="s">
        <v>64</v>
      </c>
      <c r="D19" s="212"/>
      <c r="E19" s="261"/>
      <c r="F19" s="264"/>
      <c r="G19" s="264"/>
      <c r="H19" s="264"/>
      <c r="I19" s="265"/>
      <c r="J19" s="212"/>
      <c r="K19" s="261"/>
      <c r="L19" s="264"/>
      <c r="M19" s="264"/>
      <c r="N19" s="264"/>
      <c r="O19" s="265"/>
      <c r="P19" s="212"/>
      <c r="Q19" s="261"/>
      <c r="R19" s="264"/>
      <c r="S19" s="264"/>
      <c r="T19" s="264"/>
      <c r="U19" s="212"/>
      <c r="V19" s="261"/>
      <c r="W19" s="264"/>
      <c r="X19" s="212"/>
      <c r="Y19" s="261"/>
      <c r="Z19" s="264"/>
      <c r="AA19" s="212"/>
      <c r="AB19" s="261"/>
      <c r="AC19" s="264"/>
      <c r="AD19" s="212"/>
      <c r="AE19" s="264"/>
      <c r="AF19" s="264"/>
      <c r="AG19" s="264"/>
      <c r="AH19" s="264"/>
      <c r="AI19" s="212"/>
      <c r="AJ19" s="264"/>
      <c r="AK19" s="264"/>
      <c r="AL19" s="264"/>
      <c r="AM19" s="264"/>
      <c r="AN19" s="212"/>
      <c r="AO19" s="261"/>
      <c r="AP19" s="264"/>
      <c r="AQ19" s="264"/>
      <c r="AR19" s="264"/>
      <c r="AS19" s="212"/>
      <c r="AT19" s="216"/>
      <c r="AU19" s="216"/>
      <c r="AV19" s="284"/>
      <c r="AW19" s="291"/>
    </row>
    <row r="20" spans="1:49" x14ac:dyDescent="0.25">
      <c r="B20" s="233" t="s">
        <v>237</v>
      </c>
      <c r="C20" s="201" t="s">
        <v>65</v>
      </c>
      <c r="D20" s="212"/>
      <c r="E20" s="261"/>
      <c r="F20" s="264"/>
      <c r="G20" s="264"/>
      <c r="H20" s="264"/>
      <c r="I20" s="265"/>
      <c r="J20" s="212"/>
      <c r="K20" s="261"/>
      <c r="L20" s="264"/>
      <c r="M20" s="264"/>
      <c r="N20" s="264"/>
      <c r="O20" s="265"/>
      <c r="P20" s="212"/>
      <c r="Q20" s="261"/>
      <c r="R20" s="264"/>
      <c r="S20" s="264"/>
      <c r="T20" s="264"/>
      <c r="U20" s="212"/>
      <c r="V20" s="261"/>
      <c r="W20" s="264"/>
      <c r="X20" s="212"/>
      <c r="Y20" s="261"/>
      <c r="Z20" s="264"/>
      <c r="AA20" s="212"/>
      <c r="AB20" s="261"/>
      <c r="AC20" s="264"/>
      <c r="AD20" s="212"/>
      <c r="AE20" s="264"/>
      <c r="AF20" s="264"/>
      <c r="AG20" s="264"/>
      <c r="AH20" s="264"/>
      <c r="AI20" s="212"/>
      <c r="AJ20" s="264"/>
      <c r="AK20" s="264"/>
      <c r="AL20" s="264"/>
      <c r="AM20" s="264"/>
      <c r="AN20" s="212"/>
      <c r="AO20" s="261"/>
      <c r="AP20" s="264"/>
      <c r="AQ20" s="264"/>
      <c r="AR20" s="264"/>
      <c r="AS20" s="212"/>
      <c r="AT20" s="216"/>
      <c r="AU20" s="216"/>
      <c r="AV20" s="284"/>
      <c r="AW20" s="291"/>
    </row>
    <row r="21" spans="1:49" x14ac:dyDescent="0.25">
      <c r="B21" s="233" t="s">
        <v>238</v>
      </c>
      <c r="C21" s="201" t="s">
        <v>66</v>
      </c>
      <c r="D21" s="212"/>
      <c r="E21" s="261"/>
      <c r="F21" s="264"/>
      <c r="G21" s="264"/>
      <c r="H21" s="264"/>
      <c r="I21" s="265"/>
      <c r="J21" s="212"/>
      <c r="K21" s="261"/>
      <c r="L21" s="264"/>
      <c r="M21" s="264"/>
      <c r="N21" s="264"/>
      <c r="O21" s="265"/>
      <c r="P21" s="212"/>
      <c r="Q21" s="261"/>
      <c r="R21" s="264"/>
      <c r="S21" s="264"/>
      <c r="T21" s="264"/>
      <c r="U21" s="212"/>
      <c r="V21" s="261"/>
      <c r="W21" s="264"/>
      <c r="X21" s="212"/>
      <c r="Y21" s="261"/>
      <c r="Z21" s="264"/>
      <c r="AA21" s="212"/>
      <c r="AB21" s="261"/>
      <c r="AC21" s="264"/>
      <c r="AD21" s="212"/>
      <c r="AE21" s="264"/>
      <c r="AF21" s="264"/>
      <c r="AG21" s="264"/>
      <c r="AH21" s="264"/>
      <c r="AI21" s="212"/>
      <c r="AJ21" s="264"/>
      <c r="AK21" s="264"/>
      <c r="AL21" s="264"/>
      <c r="AM21" s="264"/>
      <c r="AN21" s="212"/>
      <c r="AO21" s="261"/>
      <c r="AP21" s="264"/>
      <c r="AQ21" s="264"/>
      <c r="AR21" s="264"/>
      <c r="AS21" s="212"/>
      <c r="AT21" s="216"/>
      <c r="AU21" s="216"/>
      <c r="AV21" s="284"/>
      <c r="AW21" s="291"/>
    </row>
    <row r="22" spans="1:49" ht="26.4" x14ac:dyDescent="0.25">
      <c r="B22" s="233" t="s">
        <v>492</v>
      </c>
      <c r="C22" s="201" t="s">
        <v>28</v>
      </c>
      <c r="D22" s="217">
        <f>'Pt 2 Premium and Claims'!D55</f>
        <v>0</v>
      </c>
      <c r="E22" s="393">
        <f>'Pt 2 Premium and Claims'!E55</f>
        <v>0</v>
      </c>
      <c r="F22" s="393">
        <f>'Pt 2 Premium and Claims'!F55</f>
        <v>0</v>
      </c>
      <c r="G22" s="393">
        <f>'Pt 2 Premium and Claims'!G55</f>
        <v>0</v>
      </c>
      <c r="H22" s="393">
        <f>'Pt 2 Premium and Claims'!H55</f>
        <v>0</v>
      </c>
      <c r="I22" s="393">
        <f>F22</f>
        <v>0</v>
      </c>
      <c r="J22" s="393"/>
      <c r="K22" s="393"/>
      <c r="L22" s="393"/>
      <c r="M22" s="393"/>
      <c r="N22" s="393"/>
      <c r="O22" s="393"/>
      <c r="P22" s="393"/>
      <c r="Q22" s="393"/>
      <c r="R22" s="393"/>
      <c r="S22" s="393"/>
      <c r="T22" s="393"/>
      <c r="U22" s="393"/>
      <c r="V22" s="393"/>
      <c r="W22" s="393"/>
      <c r="X22" s="393"/>
      <c r="Y22" s="393"/>
      <c r="Z22" s="393"/>
      <c r="AA22" s="393"/>
      <c r="AB22" s="393"/>
      <c r="AC22" s="393"/>
      <c r="AD22" s="393"/>
      <c r="AE22" s="264"/>
      <c r="AF22" s="264"/>
      <c r="AG22" s="264"/>
      <c r="AH22" s="264"/>
      <c r="AI22" s="393"/>
      <c r="AJ22" s="264"/>
      <c r="AK22" s="264"/>
      <c r="AL22" s="264"/>
      <c r="AM22" s="264"/>
      <c r="AN22" s="393"/>
      <c r="AO22" s="393"/>
      <c r="AP22" s="393"/>
      <c r="AQ22" s="393"/>
      <c r="AR22" s="393"/>
      <c r="AS22" s="393">
        <f>'Pt 2 Premium and Claims'!AS55</f>
        <v>0</v>
      </c>
      <c r="AT22" s="393">
        <f>'Pt 2 Premium and Claims'!AT55</f>
        <v>0</v>
      </c>
      <c r="AU22" s="393">
        <f>'Pt 2 Premium and Claims'!AU55</f>
        <v>0</v>
      </c>
      <c r="AV22" s="284"/>
      <c r="AW22" s="291"/>
    </row>
    <row r="23" spans="1:49" ht="33.6" x14ac:dyDescent="0.25">
      <c r="B23" s="234"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1"/>
    </row>
    <row r="24" spans="1:49" s="5" customFormat="1" ht="26.4" x14ac:dyDescent="0.25">
      <c r="A24" s="35"/>
      <c r="B24" s="235" t="s">
        <v>240</v>
      </c>
      <c r="C24" s="200" t="s">
        <v>205</v>
      </c>
      <c r="D24" s="298"/>
      <c r="E24" s="270"/>
      <c r="F24" s="270"/>
      <c r="G24" s="270"/>
      <c r="H24" s="270"/>
      <c r="I24" s="298"/>
      <c r="J24" s="298"/>
      <c r="K24" s="270"/>
      <c r="L24" s="270"/>
      <c r="M24" s="270"/>
      <c r="N24" s="270"/>
      <c r="O24" s="298"/>
      <c r="P24" s="298"/>
      <c r="Q24" s="270"/>
      <c r="R24" s="270"/>
      <c r="S24" s="270"/>
      <c r="T24" s="270"/>
      <c r="U24" s="298"/>
      <c r="V24" s="270"/>
      <c r="W24" s="270"/>
      <c r="X24" s="298"/>
      <c r="Y24" s="270"/>
      <c r="Z24" s="270"/>
      <c r="AA24" s="298"/>
      <c r="AB24" s="270"/>
      <c r="AC24" s="270"/>
      <c r="AD24" s="298"/>
      <c r="AE24" s="270"/>
      <c r="AF24" s="270"/>
      <c r="AG24" s="270"/>
      <c r="AH24" s="271"/>
      <c r="AI24" s="298"/>
      <c r="AJ24" s="270"/>
      <c r="AK24" s="270"/>
      <c r="AL24" s="270"/>
      <c r="AM24" s="271"/>
      <c r="AN24" s="298"/>
      <c r="AO24" s="270"/>
      <c r="AP24" s="270"/>
      <c r="AQ24" s="270"/>
      <c r="AR24" s="270"/>
      <c r="AS24" s="298"/>
      <c r="AT24" s="286"/>
      <c r="AU24" s="286"/>
      <c r="AV24" s="286"/>
      <c r="AW24" s="293"/>
    </row>
    <row r="25" spans="1:49" s="5" customFormat="1" x14ac:dyDescent="0.25">
      <c r="A25" s="35"/>
      <c r="B25" s="236" t="s">
        <v>241</v>
      </c>
      <c r="C25" s="201"/>
      <c r="D25" s="212"/>
      <c r="E25" s="213"/>
      <c r="F25" s="213">
        <v>0</v>
      </c>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4"/>
      <c r="AF25" s="264"/>
      <c r="AG25" s="264"/>
      <c r="AH25" s="267"/>
      <c r="AI25" s="212"/>
      <c r="AJ25" s="264"/>
      <c r="AK25" s="264"/>
      <c r="AL25" s="264"/>
      <c r="AM25" s="267"/>
      <c r="AN25" s="212"/>
      <c r="AO25" s="213"/>
      <c r="AP25" s="213"/>
      <c r="AQ25" s="213"/>
      <c r="AR25" s="213"/>
      <c r="AS25" s="212"/>
      <c r="AT25" s="216"/>
      <c r="AU25" s="216"/>
      <c r="AV25" s="216"/>
      <c r="AW25" s="291"/>
    </row>
    <row r="26" spans="1:49" s="5" customFormat="1" x14ac:dyDescent="0.25">
      <c r="A26" s="35"/>
      <c r="B26" s="236" t="s">
        <v>242</v>
      </c>
      <c r="C26" s="201"/>
      <c r="D26" s="212"/>
      <c r="E26" s="213"/>
      <c r="F26" s="213">
        <v>0</v>
      </c>
      <c r="G26" s="213"/>
      <c r="H26" s="213"/>
      <c r="I26" s="212"/>
      <c r="J26" s="212"/>
      <c r="K26" s="213"/>
      <c r="L26" s="213"/>
      <c r="M26" s="213"/>
      <c r="N26" s="213"/>
      <c r="O26" s="212"/>
      <c r="P26" s="212"/>
      <c r="Q26" s="213"/>
      <c r="R26" s="213"/>
      <c r="S26" s="213"/>
      <c r="T26" s="213"/>
      <c r="U26" s="212"/>
      <c r="V26" s="213"/>
      <c r="W26" s="213"/>
      <c r="X26" s="212"/>
      <c r="Y26" s="213"/>
      <c r="Z26" s="213"/>
      <c r="AA26" s="212"/>
      <c r="AB26" s="213"/>
      <c r="AC26" s="213"/>
      <c r="AD26" s="212"/>
      <c r="AE26" s="264"/>
      <c r="AF26" s="264"/>
      <c r="AG26" s="264"/>
      <c r="AH26" s="264"/>
      <c r="AI26" s="212"/>
      <c r="AJ26" s="264"/>
      <c r="AK26" s="264"/>
      <c r="AL26" s="264"/>
      <c r="AM26" s="264"/>
      <c r="AN26" s="212"/>
      <c r="AO26" s="213"/>
      <c r="AP26" s="213"/>
      <c r="AQ26" s="213"/>
      <c r="AR26" s="213"/>
      <c r="AS26" s="212"/>
      <c r="AT26" s="216"/>
      <c r="AU26" s="216"/>
      <c r="AV26" s="216"/>
      <c r="AW26" s="291"/>
    </row>
    <row r="27" spans="1:49" s="5" customFormat="1" x14ac:dyDescent="0.25">
      <c r="B27" s="236" t="s">
        <v>243</v>
      </c>
      <c r="C27" s="201"/>
      <c r="D27" s="212"/>
      <c r="E27" s="213"/>
      <c r="F27" s="213">
        <v>0</v>
      </c>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4"/>
      <c r="AF27" s="264"/>
      <c r="AG27" s="264"/>
      <c r="AH27" s="264"/>
      <c r="AI27" s="212"/>
      <c r="AJ27" s="264"/>
      <c r="AK27" s="264"/>
      <c r="AL27" s="264"/>
      <c r="AM27" s="264"/>
      <c r="AN27" s="212"/>
      <c r="AO27" s="213"/>
      <c r="AP27" s="213"/>
      <c r="AQ27" s="213"/>
      <c r="AR27" s="213"/>
      <c r="AS27" s="212"/>
      <c r="AT27" s="216"/>
      <c r="AU27" s="216"/>
      <c r="AV27" s="287"/>
      <c r="AW27" s="291"/>
    </row>
    <row r="28" spans="1:49" s="5" customFormat="1" x14ac:dyDescent="0.25">
      <c r="A28" s="35"/>
      <c r="B28" s="236" t="s">
        <v>244</v>
      </c>
      <c r="C28" s="201"/>
      <c r="D28" s="212"/>
      <c r="E28" s="213"/>
      <c r="F28" s="213">
        <v>0</v>
      </c>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4"/>
      <c r="AF28" s="264"/>
      <c r="AG28" s="264"/>
      <c r="AH28" s="264"/>
      <c r="AI28" s="212"/>
      <c r="AJ28" s="264"/>
      <c r="AK28" s="264"/>
      <c r="AL28" s="264"/>
      <c r="AM28" s="264"/>
      <c r="AN28" s="212"/>
      <c r="AO28" s="213"/>
      <c r="AP28" s="213"/>
      <c r="AQ28" s="213"/>
      <c r="AR28" s="213"/>
      <c r="AS28" s="212"/>
      <c r="AT28" s="216"/>
      <c r="AU28" s="216"/>
      <c r="AV28" s="216"/>
      <c r="AW28" s="291"/>
    </row>
    <row r="29" spans="1:49" ht="39.6" x14ac:dyDescent="0.25">
      <c r="B29" s="237" t="s">
        <v>245</v>
      </c>
      <c r="C29" s="201" t="s">
        <v>204</v>
      </c>
      <c r="D29" s="299"/>
      <c r="E29" s="300"/>
      <c r="F29" s="300"/>
      <c r="G29" s="300"/>
      <c r="H29" s="300"/>
      <c r="I29" s="299"/>
      <c r="J29" s="299"/>
      <c r="K29" s="300"/>
      <c r="L29" s="300"/>
      <c r="M29" s="300"/>
      <c r="N29" s="300"/>
      <c r="O29" s="299"/>
      <c r="P29" s="207"/>
      <c r="Q29" s="204"/>
      <c r="R29" s="204"/>
      <c r="S29" s="204"/>
      <c r="T29" s="204"/>
      <c r="U29" s="207"/>
      <c r="V29" s="204"/>
      <c r="W29" s="204"/>
      <c r="X29" s="207"/>
      <c r="Y29" s="204"/>
      <c r="Z29" s="204"/>
      <c r="AA29" s="207"/>
      <c r="AB29" s="204"/>
      <c r="AC29" s="204"/>
      <c r="AD29" s="207"/>
      <c r="AE29" s="272"/>
      <c r="AF29" s="272"/>
      <c r="AG29" s="272"/>
      <c r="AH29" s="272"/>
      <c r="AI29" s="207"/>
      <c r="AJ29" s="272"/>
      <c r="AK29" s="272"/>
      <c r="AL29" s="272"/>
      <c r="AM29" s="272"/>
      <c r="AN29" s="207"/>
      <c r="AO29" s="204"/>
      <c r="AP29" s="204"/>
      <c r="AQ29" s="204"/>
      <c r="AR29" s="204"/>
      <c r="AS29" s="207"/>
      <c r="AT29" s="209"/>
      <c r="AU29" s="209"/>
      <c r="AV29" s="288"/>
      <c r="AW29" s="292"/>
    </row>
    <row r="30" spans="1:49" x14ac:dyDescent="0.25">
      <c r="B30" s="236" t="s">
        <v>246</v>
      </c>
      <c r="C30" s="201"/>
      <c r="D30" s="212">
        <v>119436</v>
      </c>
      <c r="E30" s="213">
        <v>119436</v>
      </c>
      <c r="F30" s="213">
        <v>0</v>
      </c>
      <c r="G30" s="213"/>
      <c r="H30" s="213"/>
      <c r="I30" s="212">
        <f>E30</f>
        <v>119436</v>
      </c>
      <c r="J30" s="212"/>
      <c r="K30" s="213"/>
      <c r="L30" s="213"/>
      <c r="M30" s="213"/>
      <c r="N30" s="213"/>
      <c r="O30" s="212"/>
      <c r="P30" s="212"/>
      <c r="Q30" s="213"/>
      <c r="R30" s="213"/>
      <c r="S30" s="213"/>
      <c r="T30" s="213"/>
      <c r="U30" s="212"/>
      <c r="V30" s="213"/>
      <c r="W30" s="213"/>
      <c r="X30" s="212"/>
      <c r="Y30" s="213"/>
      <c r="Z30" s="213"/>
      <c r="AA30" s="212"/>
      <c r="AB30" s="213"/>
      <c r="AC30" s="213"/>
      <c r="AD30" s="212"/>
      <c r="AE30" s="264"/>
      <c r="AF30" s="264"/>
      <c r="AG30" s="264"/>
      <c r="AH30" s="264"/>
      <c r="AI30" s="212"/>
      <c r="AJ30" s="264"/>
      <c r="AK30" s="264"/>
      <c r="AL30" s="264"/>
      <c r="AM30" s="264"/>
      <c r="AN30" s="212"/>
      <c r="AO30" s="213"/>
      <c r="AP30" s="213"/>
      <c r="AQ30" s="213"/>
      <c r="AR30" s="213"/>
      <c r="AS30" s="212">
        <f>15328358-D30</f>
        <v>15208922</v>
      </c>
      <c r="AT30" s="216"/>
      <c r="AU30" s="216"/>
      <c r="AV30" s="216"/>
      <c r="AW30" s="291"/>
    </row>
    <row r="31" spans="1:49" x14ac:dyDescent="0.25">
      <c r="B31" s="236" t="s">
        <v>247</v>
      </c>
      <c r="C31" s="201"/>
      <c r="D31" s="212">
        <v>209149</v>
      </c>
      <c r="E31" s="213">
        <f>F31+D31</f>
        <v>218950</v>
      </c>
      <c r="F31" s="213">
        <v>9801</v>
      </c>
      <c r="G31" s="213"/>
      <c r="H31" s="213"/>
      <c r="I31" s="212">
        <f>E31</f>
        <v>218950</v>
      </c>
      <c r="J31" s="212"/>
      <c r="K31" s="213"/>
      <c r="L31" s="213"/>
      <c r="M31" s="213"/>
      <c r="N31" s="213"/>
      <c r="O31" s="212"/>
      <c r="P31" s="212"/>
      <c r="Q31" s="213"/>
      <c r="R31" s="213"/>
      <c r="S31" s="213"/>
      <c r="T31" s="213"/>
      <c r="U31" s="212"/>
      <c r="V31" s="213"/>
      <c r="W31" s="213"/>
      <c r="X31" s="212"/>
      <c r="Y31" s="213"/>
      <c r="Z31" s="213"/>
      <c r="AA31" s="212"/>
      <c r="AB31" s="213"/>
      <c r="AC31" s="213"/>
      <c r="AD31" s="212"/>
      <c r="AE31" s="264"/>
      <c r="AF31" s="264"/>
      <c r="AG31" s="264"/>
      <c r="AH31" s="264"/>
      <c r="AI31" s="212"/>
      <c r="AJ31" s="264"/>
      <c r="AK31" s="264"/>
      <c r="AL31" s="264"/>
      <c r="AM31" s="264"/>
      <c r="AN31" s="212"/>
      <c r="AO31" s="213"/>
      <c r="AP31" s="213"/>
      <c r="AQ31" s="213"/>
      <c r="AR31" s="213"/>
      <c r="AS31" s="212">
        <f>40350051-AS30</f>
        <v>25141129</v>
      </c>
      <c r="AT31" s="216"/>
      <c r="AU31" s="216"/>
      <c r="AV31" s="216"/>
      <c r="AW31" s="291"/>
    </row>
    <row r="32" spans="1:49" ht="13.95" customHeight="1" x14ac:dyDescent="0.25">
      <c r="B32" s="236" t="s">
        <v>248</v>
      </c>
      <c r="C32" s="201" t="s">
        <v>82</v>
      </c>
      <c r="D32" s="212"/>
      <c r="E32" s="213"/>
      <c r="F32" s="213">
        <v>0</v>
      </c>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4"/>
      <c r="AF32" s="264"/>
      <c r="AG32" s="264"/>
      <c r="AH32" s="264"/>
      <c r="AI32" s="212"/>
      <c r="AJ32" s="264"/>
      <c r="AK32" s="264"/>
      <c r="AL32" s="264"/>
      <c r="AM32" s="264"/>
      <c r="AN32" s="212"/>
      <c r="AO32" s="213"/>
      <c r="AP32" s="213"/>
      <c r="AQ32" s="213"/>
      <c r="AR32" s="213"/>
      <c r="AS32" s="212"/>
      <c r="AT32" s="216"/>
      <c r="AU32" s="216"/>
      <c r="AV32" s="216"/>
      <c r="AW32" s="291"/>
    </row>
    <row r="33" spans="1:49" x14ac:dyDescent="0.25">
      <c r="A33" s="3"/>
      <c r="B33" s="237" t="s">
        <v>249</v>
      </c>
      <c r="C33" s="201" t="s">
        <v>14</v>
      </c>
      <c r="D33" s="299"/>
      <c r="E33" s="300"/>
      <c r="F33" s="300"/>
      <c r="G33" s="300"/>
      <c r="H33" s="300"/>
      <c r="I33" s="299"/>
      <c r="J33" s="207"/>
      <c r="K33" s="204"/>
      <c r="L33" s="204"/>
      <c r="M33" s="204"/>
      <c r="N33" s="204"/>
      <c r="O33" s="207"/>
      <c r="P33" s="207"/>
      <c r="Q33" s="204"/>
      <c r="R33" s="204"/>
      <c r="S33" s="204"/>
      <c r="T33" s="204"/>
      <c r="U33" s="207"/>
      <c r="V33" s="204"/>
      <c r="W33" s="204"/>
      <c r="X33" s="207"/>
      <c r="Y33" s="204"/>
      <c r="Z33" s="204"/>
      <c r="AA33" s="207"/>
      <c r="AB33" s="204"/>
      <c r="AC33" s="204"/>
      <c r="AD33" s="207"/>
      <c r="AE33" s="272"/>
      <c r="AF33" s="272"/>
      <c r="AG33" s="272"/>
      <c r="AH33" s="272"/>
      <c r="AI33" s="207"/>
      <c r="AJ33" s="272"/>
      <c r="AK33" s="272"/>
      <c r="AL33" s="272"/>
      <c r="AM33" s="272"/>
      <c r="AN33" s="207"/>
      <c r="AO33" s="204"/>
      <c r="AP33" s="204"/>
      <c r="AQ33" s="204"/>
      <c r="AR33" s="204"/>
      <c r="AS33" s="207"/>
      <c r="AT33" s="209"/>
      <c r="AU33" s="209"/>
      <c r="AV33" s="288"/>
      <c r="AW33" s="292"/>
    </row>
    <row r="34" spans="1:49" x14ac:dyDescent="0.25">
      <c r="B34" s="236" t="s">
        <v>250</v>
      </c>
      <c r="C34" s="201"/>
      <c r="D34" s="212">
        <v>417428</v>
      </c>
      <c r="E34" s="213">
        <v>417428</v>
      </c>
      <c r="F34" s="213">
        <v>0</v>
      </c>
      <c r="G34" s="213"/>
      <c r="H34" s="213"/>
      <c r="I34" s="212">
        <f>E34</f>
        <v>417428</v>
      </c>
      <c r="J34" s="212"/>
      <c r="K34" s="213"/>
      <c r="L34" s="213"/>
      <c r="M34" s="213"/>
      <c r="N34" s="213"/>
      <c r="O34" s="212"/>
      <c r="P34" s="212"/>
      <c r="Q34" s="213"/>
      <c r="R34" s="213"/>
      <c r="S34" s="213"/>
      <c r="T34" s="213"/>
      <c r="U34" s="212"/>
      <c r="V34" s="213"/>
      <c r="W34" s="213"/>
      <c r="X34" s="212"/>
      <c r="Y34" s="213"/>
      <c r="Z34" s="213"/>
      <c r="AA34" s="212"/>
      <c r="AB34" s="213"/>
      <c r="AC34" s="213"/>
      <c r="AD34" s="212"/>
      <c r="AE34" s="264"/>
      <c r="AF34" s="264"/>
      <c r="AG34" s="264"/>
      <c r="AH34" s="264"/>
      <c r="AI34" s="212"/>
      <c r="AJ34" s="264"/>
      <c r="AK34" s="264"/>
      <c r="AL34" s="264"/>
      <c r="AM34" s="264"/>
      <c r="AN34" s="212"/>
      <c r="AO34" s="213"/>
      <c r="AP34" s="213"/>
      <c r="AQ34" s="213"/>
      <c r="AR34" s="213"/>
      <c r="AS34" s="265"/>
      <c r="AT34" s="216"/>
      <c r="AU34" s="216"/>
      <c r="AV34" s="216"/>
      <c r="AW34" s="291"/>
    </row>
    <row r="35" spans="1:49" x14ac:dyDescent="0.25">
      <c r="B35" s="236" t="s">
        <v>251</v>
      </c>
      <c r="C35" s="201"/>
      <c r="D35" s="212">
        <v>878073</v>
      </c>
      <c r="E35" s="213">
        <v>878073</v>
      </c>
      <c r="F35" s="213">
        <v>0</v>
      </c>
      <c r="G35" s="213"/>
      <c r="H35" s="213"/>
      <c r="I35" s="212">
        <f>E35</f>
        <v>878073</v>
      </c>
      <c r="J35" s="212"/>
      <c r="K35" s="213"/>
      <c r="L35" s="213"/>
      <c r="M35" s="213"/>
      <c r="N35" s="213"/>
      <c r="O35" s="212"/>
      <c r="P35" s="212"/>
      <c r="Q35" s="213"/>
      <c r="R35" s="213"/>
      <c r="S35" s="213"/>
      <c r="T35" s="213"/>
      <c r="U35" s="212"/>
      <c r="V35" s="213"/>
      <c r="W35" s="213"/>
      <c r="X35" s="212"/>
      <c r="Y35" s="213"/>
      <c r="Z35" s="213"/>
      <c r="AA35" s="212"/>
      <c r="AB35" s="213"/>
      <c r="AC35" s="213"/>
      <c r="AD35" s="212"/>
      <c r="AE35" s="264"/>
      <c r="AF35" s="264"/>
      <c r="AG35" s="264"/>
      <c r="AH35" s="264"/>
      <c r="AI35" s="212"/>
      <c r="AJ35" s="264"/>
      <c r="AK35" s="264"/>
      <c r="AL35" s="264"/>
      <c r="AM35" s="264"/>
      <c r="AN35" s="212"/>
      <c r="AO35" s="213"/>
      <c r="AP35" s="213"/>
      <c r="AQ35" s="213"/>
      <c r="AR35" s="213"/>
      <c r="AS35" s="212">
        <v>471918</v>
      </c>
      <c r="AT35" s="216"/>
      <c r="AU35" s="216">
        <v>118697</v>
      </c>
      <c r="AV35" s="216"/>
      <c r="AW35" s="291"/>
    </row>
    <row r="36" spans="1:49" ht="16.8" x14ac:dyDescent="0.25">
      <c r="B36" s="234"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1"/>
    </row>
    <row r="37" spans="1:49" ht="14.4" thickTop="1" thickBot="1" x14ac:dyDescent="0.3">
      <c r="B37" s="238" t="s">
        <v>253</v>
      </c>
      <c r="C37" s="200" t="s">
        <v>15</v>
      </c>
      <c r="D37" s="218">
        <v>66512</v>
      </c>
      <c r="E37" s="219">
        <f>D37</f>
        <v>66512</v>
      </c>
      <c r="F37" s="219">
        <v>0</v>
      </c>
      <c r="G37" s="219"/>
      <c r="H37" s="219"/>
      <c r="I37" s="218">
        <f t="shared" ref="I37:I42" si="0">E37</f>
        <v>66512</v>
      </c>
      <c r="J37" s="218"/>
      <c r="K37" s="219"/>
      <c r="L37" s="219"/>
      <c r="M37" s="219"/>
      <c r="N37" s="219"/>
      <c r="O37" s="218"/>
      <c r="P37" s="218"/>
      <c r="Q37" s="219"/>
      <c r="R37" s="219"/>
      <c r="S37" s="219"/>
      <c r="T37" s="219"/>
      <c r="U37" s="218"/>
      <c r="V37" s="219"/>
      <c r="W37" s="219"/>
      <c r="X37" s="218"/>
      <c r="Y37" s="219"/>
      <c r="Z37" s="219"/>
      <c r="AA37" s="218"/>
      <c r="AB37" s="219"/>
      <c r="AC37" s="219"/>
      <c r="AD37" s="218"/>
      <c r="AE37" s="268"/>
      <c r="AF37" s="268"/>
      <c r="AG37" s="268"/>
      <c r="AH37" s="269"/>
      <c r="AI37" s="218"/>
      <c r="AJ37" s="268"/>
      <c r="AK37" s="268"/>
      <c r="AL37" s="268"/>
      <c r="AM37" s="269"/>
      <c r="AN37" s="218"/>
      <c r="AO37" s="219"/>
      <c r="AP37" s="219"/>
      <c r="AQ37" s="219"/>
      <c r="AR37" s="219"/>
      <c r="AS37" s="218">
        <v>10687955</v>
      </c>
      <c r="AT37" s="220">
        <v>10</v>
      </c>
      <c r="AU37" s="220">
        <v>1701493</v>
      </c>
      <c r="AV37" s="220"/>
      <c r="AW37" s="290"/>
    </row>
    <row r="38" spans="1:49" ht="14.4" thickTop="1" thickBot="1" x14ac:dyDescent="0.3">
      <c r="B38" s="233" t="s">
        <v>254</v>
      </c>
      <c r="C38" s="201" t="s">
        <v>16</v>
      </c>
      <c r="D38" s="212">
        <v>531</v>
      </c>
      <c r="E38" s="397">
        <f t="shared" ref="E38:E42" si="1">D38</f>
        <v>531</v>
      </c>
      <c r="F38" s="213">
        <v>0</v>
      </c>
      <c r="G38" s="213"/>
      <c r="H38" s="213"/>
      <c r="I38" s="212">
        <f t="shared" si="0"/>
        <v>531</v>
      </c>
      <c r="J38" s="212"/>
      <c r="K38" s="213"/>
      <c r="L38" s="213"/>
      <c r="M38" s="213"/>
      <c r="N38" s="213"/>
      <c r="O38" s="212"/>
      <c r="P38" s="212"/>
      <c r="Q38" s="213"/>
      <c r="R38" s="213"/>
      <c r="S38" s="213"/>
      <c r="T38" s="213"/>
      <c r="U38" s="212"/>
      <c r="V38" s="213"/>
      <c r="W38" s="213"/>
      <c r="X38" s="212"/>
      <c r="Y38" s="213"/>
      <c r="Z38" s="213"/>
      <c r="AA38" s="212"/>
      <c r="AB38" s="213"/>
      <c r="AC38" s="213"/>
      <c r="AD38" s="212"/>
      <c r="AE38" s="264"/>
      <c r="AF38" s="264"/>
      <c r="AG38" s="264"/>
      <c r="AH38" s="264"/>
      <c r="AI38" s="212"/>
      <c r="AJ38" s="264"/>
      <c r="AK38" s="264"/>
      <c r="AL38" s="264"/>
      <c r="AM38" s="264"/>
      <c r="AN38" s="212"/>
      <c r="AO38" s="213"/>
      <c r="AP38" s="213"/>
      <c r="AQ38" s="213"/>
      <c r="AR38" s="213"/>
      <c r="AS38" s="212">
        <v>2788447</v>
      </c>
      <c r="AT38" s="216"/>
      <c r="AU38" s="216">
        <v>1572199</v>
      </c>
      <c r="AV38" s="216"/>
      <c r="AW38" s="291"/>
    </row>
    <row r="39" spans="1:49" ht="14.4" thickTop="1" thickBot="1" x14ac:dyDescent="0.3">
      <c r="B39" s="236" t="s">
        <v>255</v>
      </c>
      <c r="C39" s="201" t="s">
        <v>17</v>
      </c>
      <c r="D39" s="212">
        <v>177648</v>
      </c>
      <c r="E39" s="397">
        <f t="shared" si="1"/>
        <v>177648</v>
      </c>
      <c r="F39" s="213">
        <v>0</v>
      </c>
      <c r="G39" s="213"/>
      <c r="H39" s="213"/>
      <c r="I39" s="391">
        <f t="shared" si="0"/>
        <v>177648</v>
      </c>
      <c r="J39" s="212"/>
      <c r="K39" s="213"/>
      <c r="L39" s="213"/>
      <c r="M39" s="213"/>
      <c r="N39" s="213"/>
      <c r="O39" s="212"/>
      <c r="P39" s="212"/>
      <c r="Q39" s="213"/>
      <c r="R39" s="213"/>
      <c r="S39" s="213"/>
      <c r="T39" s="213"/>
      <c r="U39" s="212"/>
      <c r="V39" s="213"/>
      <c r="W39" s="213"/>
      <c r="X39" s="212"/>
      <c r="Y39" s="213"/>
      <c r="Z39" s="213"/>
      <c r="AA39" s="212"/>
      <c r="AB39" s="213"/>
      <c r="AC39" s="213"/>
      <c r="AD39" s="212"/>
      <c r="AE39" s="264"/>
      <c r="AF39" s="264"/>
      <c r="AG39" s="264"/>
      <c r="AH39" s="264"/>
      <c r="AI39" s="212"/>
      <c r="AJ39" s="264"/>
      <c r="AK39" s="264"/>
      <c r="AL39" s="264"/>
      <c r="AM39" s="264"/>
      <c r="AN39" s="212"/>
      <c r="AO39" s="213"/>
      <c r="AP39" s="213"/>
      <c r="AQ39" s="213"/>
      <c r="AR39" s="213"/>
      <c r="AS39" s="212">
        <v>9650151</v>
      </c>
      <c r="AT39" s="216"/>
      <c r="AU39" s="216">
        <v>2545974</v>
      </c>
      <c r="AV39" s="216"/>
      <c r="AW39" s="291"/>
    </row>
    <row r="40" spans="1:49" ht="14.4" thickTop="1" thickBot="1" x14ac:dyDescent="0.3">
      <c r="B40" s="236" t="s">
        <v>256</v>
      </c>
      <c r="C40" s="201" t="s">
        <v>38</v>
      </c>
      <c r="D40" s="212">
        <v>7483</v>
      </c>
      <c r="E40" s="397">
        <f t="shared" si="1"/>
        <v>7483</v>
      </c>
      <c r="F40" s="213">
        <v>0</v>
      </c>
      <c r="G40" s="213"/>
      <c r="H40" s="213"/>
      <c r="I40" s="391">
        <f t="shared" si="0"/>
        <v>7483</v>
      </c>
      <c r="J40" s="212"/>
      <c r="K40" s="213"/>
      <c r="L40" s="213"/>
      <c r="M40" s="213"/>
      <c r="N40" s="213"/>
      <c r="O40" s="212"/>
      <c r="P40" s="212"/>
      <c r="Q40" s="213"/>
      <c r="R40" s="213"/>
      <c r="S40" s="213"/>
      <c r="T40" s="213"/>
      <c r="U40" s="212"/>
      <c r="V40" s="213"/>
      <c r="W40" s="213"/>
      <c r="X40" s="212"/>
      <c r="Y40" s="213"/>
      <c r="Z40" s="213"/>
      <c r="AA40" s="212"/>
      <c r="AB40" s="213"/>
      <c r="AC40" s="213"/>
      <c r="AD40" s="212"/>
      <c r="AE40" s="264"/>
      <c r="AF40" s="264"/>
      <c r="AG40" s="264"/>
      <c r="AH40" s="264"/>
      <c r="AI40" s="212"/>
      <c r="AJ40" s="264"/>
      <c r="AK40" s="264"/>
      <c r="AL40" s="264"/>
      <c r="AM40" s="264"/>
      <c r="AN40" s="212"/>
      <c r="AO40" s="213"/>
      <c r="AP40" s="213"/>
      <c r="AQ40" s="213"/>
      <c r="AR40" s="213"/>
      <c r="AS40" s="212">
        <v>2002711</v>
      </c>
      <c r="AT40" s="216"/>
      <c r="AU40" s="216">
        <v>755445</v>
      </c>
      <c r="AV40" s="216"/>
      <c r="AW40" s="291"/>
    </row>
    <row r="41" spans="1:49" s="5" customFormat="1" ht="27.6" thickTop="1" thickBot="1" x14ac:dyDescent="0.3">
      <c r="A41" s="35"/>
      <c r="B41" s="236" t="s">
        <v>257</v>
      </c>
      <c r="C41" s="201" t="s">
        <v>129</v>
      </c>
      <c r="D41" s="212">
        <v>13874</v>
      </c>
      <c r="E41" s="397">
        <f t="shared" si="1"/>
        <v>13874</v>
      </c>
      <c r="F41" s="213">
        <v>0</v>
      </c>
      <c r="G41" s="213"/>
      <c r="H41" s="213"/>
      <c r="I41" s="391">
        <f t="shared" si="0"/>
        <v>13874</v>
      </c>
      <c r="J41" s="212"/>
      <c r="K41" s="213"/>
      <c r="L41" s="213"/>
      <c r="M41" s="213"/>
      <c r="N41" s="213"/>
      <c r="O41" s="212"/>
      <c r="P41" s="212"/>
      <c r="Q41" s="213"/>
      <c r="R41" s="213"/>
      <c r="S41" s="213"/>
      <c r="T41" s="213"/>
      <c r="U41" s="212"/>
      <c r="V41" s="213"/>
      <c r="W41" s="213"/>
      <c r="X41" s="212"/>
      <c r="Y41" s="213"/>
      <c r="Z41" s="213"/>
      <c r="AA41" s="212"/>
      <c r="AB41" s="213"/>
      <c r="AC41" s="213"/>
      <c r="AD41" s="212"/>
      <c r="AE41" s="264"/>
      <c r="AF41" s="264"/>
      <c r="AG41" s="264"/>
      <c r="AH41" s="264"/>
      <c r="AI41" s="212"/>
      <c r="AJ41" s="264"/>
      <c r="AK41" s="264"/>
      <c r="AL41" s="264"/>
      <c r="AM41" s="264"/>
      <c r="AN41" s="212"/>
      <c r="AO41" s="213"/>
      <c r="AP41" s="213"/>
      <c r="AQ41" s="213"/>
      <c r="AR41" s="213"/>
      <c r="AS41" s="212">
        <v>1757320</v>
      </c>
      <c r="AT41" s="216"/>
      <c r="AU41" s="216">
        <v>541070</v>
      </c>
      <c r="AV41" s="216"/>
      <c r="AW41" s="291"/>
    </row>
    <row r="42" spans="1:49" s="5" customFormat="1" ht="24.9" customHeight="1" thickTop="1" x14ac:dyDescent="0.25">
      <c r="A42" s="35"/>
      <c r="B42" s="233" t="s">
        <v>258</v>
      </c>
      <c r="C42" s="201" t="s">
        <v>87</v>
      </c>
      <c r="D42" s="212">
        <v>0</v>
      </c>
      <c r="E42" s="397">
        <f t="shared" si="1"/>
        <v>0</v>
      </c>
      <c r="F42" s="213">
        <v>0</v>
      </c>
      <c r="G42" s="213"/>
      <c r="H42" s="213"/>
      <c r="I42" s="391">
        <f t="shared" si="0"/>
        <v>0</v>
      </c>
      <c r="J42" s="212"/>
      <c r="K42" s="213"/>
      <c r="L42" s="213"/>
      <c r="M42" s="213"/>
      <c r="N42" s="213"/>
      <c r="O42" s="212"/>
      <c r="P42" s="212"/>
      <c r="Q42" s="213"/>
      <c r="R42" s="213"/>
      <c r="S42" s="213"/>
      <c r="T42" s="213"/>
      <c r="U42" s="212"/>
      <c r="V42" s="213"/>
      <c r="W42" s="213"/>
      <c r="X42" s="212"/>
      <c r="Y42" s="213"/>
      <c r="Z42" s="213"/>
      <c r="AA42" s="212"/>
      <c r="AB42" s="213"/>
      <c r="AC42" s="213"/>
      <c r="AD42" s="212"/>
      <c r="AE42" s="264"/>
      <c r="AF42" s="264"/>
      <c r="AG42" s="264"/>
      <c r="AH42" s="264"/>
      <c r="AI42" s="212"/>
      <c r="AJ42" s="264"/>
      <c r="AK42" s="264"/>
      <c r="AL42" s="264"/>
      <c r="AM42" s="264"/>
      <c r="AN42" s="212"/>
      <c r="AO42" s="213"/>
      <c r="AP42" s="213"/>
      <c r="AQ42" s="213"/>
      <c r="AR42" s="213"/>
      <c r="AS42" s="212">
        <v>0</v>
      </c>
      <c r="AT42" s="216">
        <v>0</v>
      </c>
      <c r="AU42" s="216">
        <v>0</v>
      </c>
      <c r="AV42" s="216"/>
      <c r="AW42" s="291"/>
    </row>
    <row r="43" spans="1:49" ht="17.399999999999999" thickBot="1" x14ac:dyDescent="0.3">
      <c r="B43" s="234"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1"/>
    </row>
    <row r="44" spans="1:49" ht="26.4" x14ac:dyDescent="0.25">
      <c r="B44" s="238" t="s">
        <v>260</v>
      </c>
      <c r="C44" s="200" t="s">
        <v>18</v>
      </c>
      <c r="D44" s="218">
        <v>1346</v>
      </c>
      <c r="E44" s="219">
        <f>D44</f>
        <v>1346</v>
      </c>
      <c r="F44" s="219">
        <v>0</v>
      </c>
      <c r="G44" s="219"/>
      <c r="H44" s="219"/>
      <c r="I44" s="218">
        <f>E44</f>
        <v>1346</v>
      </c>
      <c r="J44" s="218"/>
      <c r="K44" s="219"/>
      <c r="L44" s="219"/>
      <c r="M44" s="219"/>
      <c r="N44" s="219"/>
      <c r="O44" s="218"/>
      <c r="P44" s="218"/>
      <c r="Q44" s="219"/>
      <c r="R44" s="219"/>
      <c r="S44" s="219"/>
      <c r="T44" s="219"/>
      <c r="U44" s="218"/>
      <c r="V44" s="219"/>
      <c r="W44" s="219"/>
      <c r="X44" s="218"/>
      <c r="Y44" s="219"/>
      <c r="Z44" s="219"/>
      <c r="AA44" s="218"/>
      <c r="AB44" s="219"/>
      <c r="AC44" s="219"/>
      <c r="AD44" s="218"/>
      <c r="AE44" s="268"/>
      <c r="AF44" s="268"/>
      <c r="AG44" s="268"/>
      <c r="AH44" s="269"/>
      <c r="AI44" s="218"/>
      <c r="AJ44" s="268"/>
      <c r="AK44" s="268"/>
      <c r="AL44" s="268"/>
      <c r="AM44" s="269"/>
      <c r="AN44" s="218"/>
      <c r="AO44" s="219"/>
      <c r="AP44" s="219"/>
      <c r="AQ44" s="219"/>
      <c r="AR44" s="219"/>
      <c r="AS44" s="218">
        <v>7031316</v>
      </c>
      <c r="AT44" s="220">
        <v>722</v>
      </c>
      <c r="AU44" s="220">
        <v>2312552</v>
      </c>
      <c r="AV44" s="220"/>
      <c r="AW44" s="290"/>
    </row>
    <row r="45" spans="1:49" x14ac:dyDescent="0.25">
      <c r="B45" s="239" t="s">
        <v>261</v>
      </c>
      <c r="C45" s="201" t="s">
        <v>19</v>
      </c>
      <c r="D45" s="212">
        <v>202231</v>
      </c>
      <c r="E45" s="213">
        <f>D45</f>
        <v>202231</v>
      </c>
      <c r="F45" s="213">
        <v>0</v>
      </c>
      <c r="G45" s="213"/>
      <c r="H45" s="213"/>
      <c r="I45" s="212">
        <f>E45</f>
        <v>202231</v>
      </c>
      <c r="J45" s="212"/>
      <c r="K45" s="213"/>
      <c r="L45" s="213"/>
      <c r="M45" s="213"/>
      <c r="N45" s="213"/>
      <c r="O45" s="212"/>
      <c r="P45" s="212"/>
      <c r="Q45" s="213"/>
      <c r="R45" s="213"/>
      <c r="S45" s="213"/>
      <c r="T45" s="213"/>
      <c r="U45" s="212"/>
      <c r="V45" s="213"/>
      <c r="W45" s="213"/>
      <c r="X45" s="212"/>
      <c r="Y45" s="213"/>
      <c r="Z45" s="213"/>
      <c r="AA45" s="212"/>
      <c r="AB45" s="213"/>
      <c r="AC45" s="213"/>
      <c r="AD45" s="212"/>
      <c r="AE45" s="264"/>
      <c r="AF45" s="264"/>
      <c r="AG45" s="264"/>
      <c r="AH45" s="264"/>
      <c r="AI45" s="212"/>
      <c r="AJ45" s="264"/>
      <c r="AK45" s="264"/>
      <c r="AL45" s="264"/>
      <c r="AM45" s="264"/>
      <c r="AN45" s="212"/>
      <c r="AO45" s="213"/>
      <c r="AP45" s="213"/>
      <c r="AQ45" s="213"/>
      <c r="AR45" s="213"/>
      <c r="AS45" s="212">
        <v>25652344</v>
      </c>
      <c r="AT45" s="216">
        <v>553</v>
      </c>
      <c r="AU45" s="216">
        <v>7130984</v>
      </c>
      <c r="AV45" s="216"/>
      <c r="AW45" s="291"/>
    </row>
    <row r="46" spans="1:49" x14ac:dyDescent="0.25">
      <c r="B46" s="239" t="s">
        <v>262</v>
      </c>
      <c r="C46" s="201" t="s">
        <v>20</v>
      </c>
      <c r="D46" s="212">
        <v>284726</v>
      </c>
      <c r="E46" s="213">
        <f>D46</f>
        <v>284726</v>
      </c>
      <c r="F46" s="213">
        <v>0</v>
      </c>
      <c r="G46" s="213"/>
      <c r="H46" s="213"/>
      <c r="I46" s="212">
        <f>E46</f>
        <v>284726</v>
      </c>
      <c r="J46" s="212"/>
      <c r="K46" s="213"/>
      <c r="L46" s="213"/>
      <c r="M46" s="213"/>
      <c r="N46" s="213"/>
      <c r="O46" s="212"/>
      <c r="P46" s="212"/>
      <c r="Q46" s="213"/>
      <c r="R46" s="213"/>
      <c r="S46" s="213"/>
      <c r="T46" s="213"/>
      <c r="U46" s="212"/>
      <c r="V46" s="213"/>
      <c r="W46" s="213"/>
      <c r="X46" s="212"/>
      <c r="Y46" s="213"/>
      <c r="Z46" s="213"/>
      <c r="AA46" s="212"/>
      <c r="AB46" s="213"/>
      <c r="AC46" s="213"/>
      <c r="AD46" s="212"/>
      <c r="AE46" s="264"/>
      <c r="AF46" s="264"/>
      <c r="AG46" s="264"/>
      <c r="AH46" s="264"/>
      <c r="AI46" s="212"/>
      <c r="AJ46" s="264"/>
      <c r="AK46" s="264"/>
      <c r="AL46" s="264"/>
      <c r="AM46" s="264"/>
      <c r="AN46" s="212"/>
      <c r="AO46" s="213"/>
      <c r="AP46" s="213"/>
      <c r="AQ46" s="213"/>
      <c r="AR46" s="213"/>
      <c r="AS46" s="212">
        <v>1380949</v>
      </c>
      <c r="AT46" s="216">
        <v>0</v>
      </c>
      <c r="AU46" s="216">
        <v>1917923</v>
      </c>
      <c r="AV46" s="216"/>
      <c r="AW46" s="291"/>
    </row>
    <row r="47" spans="1:49" x14ac:dyDescent="0.25">
      <c r="B47" s="239" t="s">
        <v>263</v>
      </c>
      <c r="C47" s="201" t="s">
        <v>21</v>
      </c>
      <c r="D47" s="212">
        <v>68810</v>
      </c>
      <c r="E47" s="213">
        <f>D47</f>
        <v>68810</v>
      </c>
      <c r="F47" s="213">
        <v>0</v>
      </c>
      <c r="G47" s="213"/>
      <c r="H47" s="213"/>
      <c r="I47" s="212">
        <f>E47</f>
        <v>68810</v>
      </c>
      <c r="J47" s="212"/>
      <c r="K47" s="213"/>
      <c r="L47" s="213"/>
      <c r="M47" s="213"/>
      <c r="N47" s="213"/>
      <c r="O47" s="212"/>
      <c r="P47" s="212"/>
      <c r="Q47" s="213"/>
      <c r="R47" s="213"/>
      <c r="S47" s="213"/>
      <c r="T47" s="213"/>
      <c r="U47" s="212"/>
      <c r="V47" s="213"/>
      <c r="W47" s="213"/>
      <c r="X47" s="212"/>
      <c r="Y47" s="213"/>
      <c r="Z47" s="213"/>
      <c r="AA47" s="212"/>
      <c r="AB47" s="213"/>
      <c r="AC47" s="213"/>
      <c r="AD47" s="212"/>
      <c r="AE47" s="264"/>
      <c r="AF47" s="264"/>
      <c r="AG47" s="264"/>
      <c r="AH47" s="264"/>
      <c r="AI47" s="212"/>
      <c r="AJ47" s="264"/>
      <c r="AK47" s="264"/>
      <c r="AL47" s="264"/>
      <c r="AM47" s="264"/>
      <c r="AN47" s="212"/>
      <c r="AO47" s="213"/>
      <c r="AP47" s="213"/>
      <c r="AQ47" s="213"/>
      <c r="AR47" s="213"/>
      <c r="AS47" s="212"/>
      <c r="AT47" s="216">
        <v>2390</v>
      </c>
      <c r="AU47" s="216">
        <v>2626363</v>
      </c>
      <c r="AV47" s="216"/>
      <c r="AW47" s="291"/>
    </row>
    <row r="48" spans="1:49" x14ac:dyDescent="0.25">
      <c r="B48" s="240"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2"/>
      <c r="AF48" s="272"/>
      <c r="AG48" s="272"/>
      <c r="AH48" s="272"/>
      <c r="AI48" s="207"/>
      <c r="AJ48" s="272"/>
      <c r="AK48" s="272"/>
      <c r="AL48" s="272"/>
      <c r="AM48" s="272"/>
      <c r="AN48" s="207"/>
      <c r="AO48" s="204"/>
      <c r="AP48" s="204"/>
      <c r="AQ48" s="204"/>
      <c r="AR48" s="204"/>
      <c r="AS48" s="207"/>
      <c r="AT48" s="209"/>
      <c r="AU48" s="209"/>
      <c r="AV48" s="288"/>
      <c r="AW48" s="292"/>
    </row>
    <row r="49" spans="2:49" x14ac:dyDescent="0.25">
      <c r="B49" s="239" t="s">
        <v>303</v>
      </c>
      <c r="C49" s="201"/>
      <c r="D49" s="212"/>
      <c r="E49" s="213"/>
      <c r="F49" s="213"/>
      <c r="G49" s="213"/>
      <c r="H49" s="213"/>
      <c r="I49" s="212"/>
      <c r="J49" s="212"/>
      <c r="K49" s="213"/>
      <c r="L49" s="213"/>
      <c r="M49" s="213"/>
      <c r="N49" s="213"/>
      <c r="O49" s="212"/>
      <c r="P49" s="212"/>
      <c r="Q49" s="213"/>
      <c r="R49" s="213"/>
      <c r="S49" s="213"/>
      <c r="T49" s="213"/>
      <c r="U49" s="212"/>
      <c r="V49" s="213"/>
      <c r="W49" s="213"/>
      <c r="X49" s="212"/>
      <c r="Y49" s="213"/>
      <c r="Z49" s="213"/>
      <c r="AA49" s="212"/>
      <c r="AB49" s="213"/>
      <c r="AC49" s="213"/>
      <c r="AD49" s="212"/>
      <c r="AE49" s="264"/>
      <c r="AF49" s="264"/>
      <c r="AG49" s="264"/>
      <c r="AH49" s="264"/>
      <c r="AI49" s="212"/>
      <c r="AJ49" s="264"/>
      <c r="AK49" s="264"/>
      <c r="AL49" s="264"/>
      <c r="AM49" s="264"/>
      <c r="AN49" s="212"/>
      <c r="AO49" s="213"/>
      <c r="AP49" s="213"/>
      <c r="AQ49" s="213"/>
      <c r="AR49" s="213"/>
      <c r="AS49" s="212"/>
      <c r="AT49" s="216"/>
      <c r="AU49" s="216"/>
      <c r="AV49" s="216"/>
      <c r="AW49" s="291"/>
    </row>
    <row r="50" spans="2:49" ht="26.4" x14ac:dyDescent="0.25">
      <c r="B50" s="233" t="s">
        <v>265</v>
      </c>
      <c r="C50" s="201"/>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4"/>
      <c r="AF50" s="264"/>
      <c r="AG50" s="264"/>
      <c r="AH50" s="264"/>
      <c r="AI50" s="212"/>
      <c r="AJ50" s="264"/>
      <c r="AK50" s="264"/>
      <c r="AL50" s="264"/>
      <c r="AM50" s="264"/>
      <c r="AN50" s="212"/>
      <c r="AO50" s="213"/>
      <c r="AP50" s="213"/>
      <c r="AQ50" s="213"/>
      <c r="AR50" s="213"/>
      <c r="AS50" s="212"/>
      <c r="AT50" s="216"/>
      <c r="AU50" s="216"/>
      <c r="AV50" s="216"/>
      <c r="AW50" s="291"/>
    </row>
    <row r="51" spans="2:49" x14ac:dyDescent="0.25">
      <c r="B51" s="233" t="s">
        <v>266</v>
      </c>
      <c r="C51" s="201"/>
      <c r="D51" s="212">
        <v>3791533</v>
      </c>
      <c r="E51" s="213">
        <v>3791533</v>
      </c>
      <c r="F51" s="213"/>
      <c r="G51" s="213"/>
      <c r="H51" s="213"/>
      <c r="I51" s="212">
        <f>E51</f>
        <v>3791533</v>
      </c>
      <c r="J51" s="212"/>
      <c r="K51" s="213"/>
      <c r="L51" s="213"/>
      <c r="M51" s="213"/>
      <c r="N51" s="213"/>
      <c r="O51" s="212"/>
      <c r="P51" s="212"/>
      <c r="Q51" s="213"/>
      <c r="R51" s="213"/>
      <c r="S51" s="213"/>
      <c r="T51" s="213"/>
      <c r="U51" s="212"/>
      <c r="V51" s="213"/>
      <c r="W51" s="213"/>
      <c r="X51" s="212"/>
      <c r="Y51" s="213"/>
      <c r="Z51" s="213"/>
      <c r="AA51" s="212"/>
      <c r="AB51" s="213"/>
      <c r="AC51" s="213"/>
      <c r="AD51" s="212"/>
      <c r="AE51" s="264"/>
      <c r="AF51" s="264"/>
      <c r="AG51" s="264"/>
      <c r="AH51" s="264"/>
      <c r="AI51" s="212"/>
      <c r="AJ51" s="264"/>
      <c r="AK51" s="264"/>
      <c r="AL51" s="264"/>
      <c r="AM51" s="264"/>
      <c r="AN51" s="212"/>
      <c r="AO51" s="213"/>
      <c r="AP51" s="213"/>
      <c r="AQ51" s="213"/>
      <c r="AR51" s="213"/>
      <c r="AS51" s="212">
        <v>94030658</v>
      </c>
      <c r="AT51" s="216">
        <v>20964</v>
      </c>
      <c r="AU51" s="216">
        <v>35967875</v>
      </c>
      <c r="AV51" s="216"/>
      <c r="AW51" s="291"/>
    </row>
    <row r="52" spans="2:49" ht="26.4" x14ac:dyDescent="0.25">
      <c r="B52" s="233" t="s">
        <v>267</v>
      </c>
      <c r="C52" s="201"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4"/>
      <c r="AF52" s="264"/>
      <c r="AG52" s="264"/>
      <c r="AH52" s="264"/>
      <c r="AI52" s="212"/>
      <c r="AJ52" s="264"/>
      <c r="AK52" s="264"/>
      <c r="AL52" s="264"/>
      <c r="AM52" s="264"/>
      <c r="AN52" s="212"/>
      <c r="AO52" s="213"/>
      <c r="AP52" s="213"/>
      <c r="AQ52" s="213"/>
      <c r="AR52" s="213"/>
      <c r="AS52" s="212"/>
      <c r="AT52" s="216"/>
      <c r="AU52" s="216"/>
      <c r="AV52" s="216"/>
      <c r="AW52" s="291"/>
    </row>
    <row r="53" spans="2:49" ht="26.4" x14ac:dyDescent="0.25">
      <c r="B53" s="233" t="s">
        <v>268</v>
      </c>
      <c r="C53" s="201" t="s">
        <v>88</v>
      </c>
      <c r="D53" s="212"/>
      <c r="E53" s="213"/>
      <c r="F53" s="213"/>
      <c r="G53" s="262"/>
      <c r="H53" s="262"/>
      <c r="I53" s="212"/>
      <c r="J53" s="212"/>
      <c r="K53" s="213"/>
      <c r="L53" s="213"/>
      <c r="M53" s="262"/>
      <c r="N53" s="262"/>
      <c r="O53" s="212"/>
      <c r="P53" s="212"/>
      <c r="Q53" s="213"/>
      <c r="R53" s="213"/>
      <c r="S53" s="262"/>
      <c r="T53" s="262"/>
      <c r="U53" s="212"/>
      <c r="V53" s="213"/>
      <c r="W53" s="213"/>
      <c r="X53" s="212"/>
      <c r="Y53" s="213"/>
      <c r="Z53" s="213"/>
      <c r="AA53" s="212"/>
      <c r="AB53" s="213"/>
      <c r="AC53" s="213"/>
      <c r="AD53" s="212"/>
      <c r="AE53" s="264"/>
      <c r="AF53" s="264"/>
      <c r="AG53" s="264"/>
      <c r="AH53" s="264"/>
      <c r="AI53" s="212"/>
      <c r="AJ53" s="264"/>
      <c r="AK53" s="264"/>
      <c r="AL53" s="264"/>
      <c r="AM53" s="264"/>
      <c r="AN53" s="212"/>
      <c r="AO53" s="213"/>
      <c r="AP53" s="213"/>
      <c r="AQ53" s="262"/>
      <c r="AR53" s="262"/>
      <c r="AS53" s="212"/>
      <c r="AT53" s="216"/>
      <c r="AU53" s="216"/>
      <c r="AV53" s="216"/>
      <c r="AW53" s="291"/>
    </row>
    <row r="54" spans="2:49" ht="16.8" x14ac:dyDescent="0.25">
      <c r="B54" s="234" t="s">
        <v>269</v>
      </c>
      <c r="C54" s="203" t="s">
        <v>22</v>
      </c>
      <c r="D54" s="301"/>
      <c r="E54" s="302"/>
      <c r="F54" s="302"/>
      <c r="G54" s="302"/>
      <c r="H54" s="302"/>
      <c r="I54" s="301"/>
      <c r="J54" s="301"/>
      <c r="K54" s="302"/>
      <c r="L54" s="302"/>
      <c r="M54" s="302"/>
      <c r="N54" s="302"/>
      <c r="O54" s="301"/>
      <c r="P54" s="301"/>
      <c r="Q54" s="302"/>
      <c r="R54" s="302"/>
      <c r="S54" s="302"/>
      <c r="T54" s="302"/>
      <c r="U54" s="301"/>
      <c r="V54" s="302"/>
      <c r="W54" s="302"/>
      <c r="X54" s="301"/>
      <c r="Y54" s="302"/>
      <c r="Z54" s="302"/>
      <c r="AA54" s="301"/>
      <c r="AB54" s="302"/>
      <c r="AC54" s="302"/>
      <c r="AD54" s="301"/>
      <c r="AE54" s="302"/>
      <c r="AF54" s="302"/>
      <c r="AG54" s="302"/>
      <c r="AH54" s="302"/>
      <c r="AI54" s="301"/>
      <c r="AJ54" s="302"/>
      <c r="AK54" s="302"/>
      <c r="AL54" s="302"/>
      <c r="AM54" s="302"/>
      <c r="AN54" s="301"/>
      <c r="AO54" s="302"/>
      <c r="AP54" s="302"/>
      <c r="AQ54" s="302"/>
      <c r="AR54" s="260"/>
      <c r="AS54" s="301"/>
      <c r="AT54" s="306"/>
      <c r="AU54" s="306"/>
      <c r="AV54" s="221"/>
      <c r="AW54" s="289"/>
    </row>
    <row r="55" spans="2:49" ht="16.8" x14ac:dyDescent="0.25">
      <c r="B55" s="234" t="s">
        <v>270</v>
      </c>
      <c r="C55" s="202"/>
      <c r="D55" s="256"/>
      <c r="E55" s="257"/>
      <c r="F55" s="257"/>
      <c r="G55" s="257"/>
      <c r="H55" s="257"/>
      <c r="I55" s="256"/>
      <c r="J55" s="256"/>
      <c r="K55" s="257"/>
      <c r="L55" s="257"/>
      <c r="M55" s="257"/>
      <c r="N55" s="257"/>
      <c r="O55" s="256"/>
      <c r="P55" s="256"/>
      <c r="Q55" s="257"/>
      <c r="R55" s="257"/>
      <c r="S55" s="257"/>
      <c r="T55" s="257"/>
      <c r="U55" s="256"/>
      <c r="V55" s="257"/>
      <c r="W55" s="257"/>
      <c r="X55" s="256"/>
      <c r="Y55" s="257"/>
      <c r="Z55" s="257"/>
      <c r="AA55" s="256"/>
      <c r="AB55" s="257"/>
      <c r="AC55" s="257"/>
      <c r="AD55" s="256"/>
      <c r="AE55" s="257"/>
      <c r="AF55" s="257"/>
      <c r="AG55" s="257"/>
      <c r="AH55" s="257"/>
      <c r="AI55" s="256"/>
      <c r="AJ55" s="257"/>
      <c r="AK55" s="257"/>
      <c r="AL55" s="257"/>
      <c r="AM55" s="257"/>
      <c r="AN55" s="256"/>
      <c r="AO55" s="257"/>
      <c r="AP55" s="257"/>
      <c r="AQ55" s="257"/>
      <c r="AR55" s="257"/>
      <c r="AS55" s="256"/>
      <c r="AT55" s="258"/>
      <c r="AU55" s="258"/>
      <c r="AV55" s="258"/>
      <c r="AW55" s="259"/>
    </row>
    <row r="56" spans="2:49" x14ac:dyDescent="0.25">
      <c r="B56" s="238" t="s">
        <v>271</v>
      </c>
      <c r="C56" s="200" t="s">
        <v>24</v>
      </c>
      <c r="D56" s="222">
        <v>6467</v>
      </c>
      <c r="E56" s="223">
        <v>6434</v>
      </c>
      <c r="F56" s="223">
        <v>0</v>
      </c>
      <c r="G56" s="223"/>
      <c r="H56" s="223"/>
      <c r="I56" s="222"/>
      <c r="J56" s="222"/>
      <c r="K56" s="223"/>
      <c r="L56" s="223"/>
      <c r="M56" s="223"/>
      <c r="N56" s="223"/>
      <c r="O56" s="222"/>
      <c r="P56" s="222"/>
      <c r="Q56" s="223"/>
      <c r="R56" s="223"/>
      <c r="S56" s="223"/>
      <c r="T56" s="223"/>
      <c r="U56" s="222"/>
      <c r="V56" s="223"/>
      <c r="W56" s="223"/>
      <c r="X56" s="222"/>
      <c r="Y56" s="223"/>
      <c r="Z56" s="223"/>
      <c r="AA56" s="222"/>
      <c r="AB56" s="223"/>
      <c r="AC56" s="223"/>
      <c r="AD56" s="222"/>
      <c r="AE56" s="273"/>
      <c r="AF56" s="273"/>
      <c r="AG56" s="273"/>
      <c r="AH56" s="274"/>
      <c r="AI56" s="222"/>
      <c r="AJ56" s="273"/>
      <c r="AK56" s="273"/>
      <c r="AL56" s="273"/>
      <c r="AM56" s="274"/>
      <c r="AN56" s="222"/>
      <c r="AO56" s="223"/>
      <c r="AP56" s="223"/>
      <c r="AQ56" s="223"/>
      <c r="AR56" s="223"/>
      <c r="AS56" s="222">
        <v>397055</v>
      </c>
      <c r="AT56" s="224">
        <v>53</v>
      </c>
      <c r="AU56" s="224">
        <v>85357</v>
      </c>
      <c r="AV56" s="224"/>
      <c r="AW56" s="282"/>
    </row>
    <row r="57" spans="2:49" x14ac:dyDescent="0.25">
      <c r="B57" s="239" t="s">
        <v>272</v>
      </c>
      <c r="C57" s="201" t="s">
        <v>25</v>
      </c>
      <c r="D57" s="225">
        <v>9890</v>
      </c>
      <c r="E57" s="226">
        <v>9838</v>
      </c>
      <c r="F57" s="226">
        <v>0</v>
      </c>
      <c r="G57" s="226"/>
      <c r="H57" s="226"/>
      <c r="I57" s="225"/>
      <c r="J57" s="225"/>
      <c r="K57" s="226"/>
      <c r="L57" s="226"/>
      <c r="M57" s="226"/>
      <c r="N57" s="226"/>
      <c r="O57" s="225"/>
      <c r="P57" s="225"/>
      <c r="Q57" s="226"/>
      <c r="R57" s="226"/>
      <c r="S57" s="226"/>
      <c r="T57" s="226"/>
      <c r="U57" s="225"/>
      <c r="V57" s="226"/>
      <c r="W57" s="226"/>
      <c r="X57" s="225"/>
      <c r="Y57" s="226"/>
      <c r="Z57" s="226"/>
      <c r="AA57" s="225"/>
      <c r="AB57" s="226"/>
      <c r="AC57" s="226"/>
      <c r="AD57" s="225"/>
      <c r="AE57" s="275"/>
      <c r="AF57" s="275"/>
      <c r="AG57" s="275"/>
      <c r="AH57" s="276"/>
      <c r="AI57" s="225"/>
      <c r="AJ57" s="275"/>
      <c r="AK57" s="275"/>
      <c r="AL57" s="275"/>
      <c r="AM57" s="276"/>
      <c r="AN57" s="225"/>
      <c r="AO57" s="226"/>
      <c r="AP57" s="226"/>
      <c r="AQ57" s="226"/>
      <c r="AR57" s="226"/>
      <c r="AS57" s="225">
        <v>397055</v>
      </c>
      <c r="AT57" s="227">
        <v>53</v>
      </c>
      <c r="AU57" s="227">
        <v>85357</v>
      </c>
      <c r="AV57" s="227"/>
      <c r="AW57" s="283"/>
    </row>
    <row r="58" spans="2:49" x14ac:dyDescent="0.25">
      <c r="B58" s="239" t="s">
        <v>273</v>
      </c>
      <c r="C58" s="201" t="s">
        <v>26</v>
      </c>
      <c r="D58" s="303"/>
      <c r="E58" s="304"/>
      <c r="F58" s="304"/>
      <c r="G58" s="304"/>
      <c r="H58" s="304"/>
      <c r="I58" s="303"/>
      <c r="J58" s="225"/>
      <c r="K58" s="226"/>
      <c r="L58" s="226"/>
      <c r="M58" s="226"/>
      <c r="N58" s="226"/>
      <c r="O58" s="225"/>
      <c r="P58" s="225"/>
      <c r="Q58" s="226"/>
      <c r="R58" s="226"/>
      <c r="S58" s="226"/>
      <c r="T58" s="226"/>
      <c r="U58" s="303"/>
      <c r="V58" s="304"/>
      <c r="W58" s="304"/>
      <c r="X58" s="225"/>
      <c r="Y58" s="226"/>
      <c r="Z58" s="226"/>
      <c r="AA58" s="225"/>
      <c r="AB58" s="226"/>
      <c r="AC58" s="226"/>
      <c r="AD58" s="225"/>
      <c r="AE58" s="275"/>
      <c r="AF58" s="275"/>
      <c r="AG58" s="275"/>
      <c r="AH58" s="276"/>
      <c r="AI58" s="225"/>
      <c r="AJ58" s="275"/>
      <c r="AK58" s="275"/>
      <c r="AL58" s="275"/>
      <c r="AM58" s="276"/>
      <c r="AN58" s="303"/>
      <c r="AO58" s="304"/>
      <c r="AP58" s="304"/>
      <c r="AQ58" s="304"/>
      <c r="AR58" s="304"/>
      <c r="AS58" s="225"/>
      <c r="AT58" s="227"/>
      <c r="AU58" s="227"/>
      <c r="AV58" s="227"/>
      <c r="AW58" s="283"/>
    </row>
    <row r="59" spans="2:49" x14ac:dyDescent="0.25">
      <c r="B59" s="239" t="s">
        <v>274</v>
      </c>
      <c r="C59" s="201" t="s">
        <v>27</v>
      </c>
      <c r="D59" s="225">
        <v>116201</v>
      </c>
      <c r="E59" s="226">
        <v>115591</v>
      </c>
      <c r="F59" s="226">
        <v>0</v>
      </c>
      <c r="G59" s="226"/>
      <c r="H59" s="226"/>
      <c r="I59" s="225"/>
      <c r="J59" s="225"/>
      <c r="K59" s="226"/>
      <c r="L59" s="226"/>
      <c r="M59" s="226"/>
      <c r="N59" s="226"/>
      <c r="O59" s="225"/>
      <c r="P59" s="225"/>
      <c r="Q59" s="226"/>
      <c r="R59" s="226"/>
      <c r="S59" s="226"/>
      <c r="T59" s="226"/>
      <c r="U59" s="225"/>
      <c r="V59" s="226"/>
      <c r="W59" s="226"/>
      <c r="X59" s="225"/>
      <c r="Y59" s="226"/>
      <c r="Z59" s="226"/>
      <c r="AA59" s="225"/>
      <c r="AB59" s="226"/>
      <c r="AC59" s="226"/>
      <c r="AD59" s="225"/>
      <c r="AE59" s="275"/>
      <c r="AF59" s="275"/>
      <c r="AG59" s="275"/>
      <c r="AH59" s="276"/>
      <c r="AI59" s="225"/>
      <c r="AJ59" s="275"/>
      <c r="AK59" s="275"/>
      <c r="AL59" s="275"/>
      <c r="AM59" s="276"/>
      <c r="AN59" s="225"/>
      <c r="AO59" s="226"/>
      <c r="AP59" s="226"/>
      <c r="AQ59" s="226"/>
      <c r="AR59" s="226"/>
      <c r="AS59" s="225">
        <v>4757822</v>
      </c>
      <c r="AT59" s="227">
        <v>671</v>
      </c>
      <c r="AU59" s="227">
        <v>1025855</v>
      </c>
      <c r="AV59" s="227"/>
      <c r="AW59" s="283"/>
    </row>
    <row r="60" spans="2:49" x14ac:dyDescent="0.25">
      <c r="B60" s="239" t="s">
        <v>275</v>
      </c>
      <c r="C60" s="201"/>
      <c r="D60" s="228">
        <f>D59/12</f>
        <v>9683.4166666666661</v>
      </c>
      <c r="E60" s="228">
        <f>E59/12</f>
        <v>9632.5833333333339</v>
      </c>
      <c r="F60" s="229">
        <v>0</v>
      </c>
      <c r="G60" s="229">
        <v>0</v>
      </c>
      <c r="H60" s="229">
        <v>0</v>
      </c>
      <c r="I60" s="228">
        <f>E60</f>
        <v>9632.5833333333339</v>
      </c>
      <c r="J60" s="228"/>
      <c r="K60" s="229"/>
      <c r="L60" s="229"/>
      <c r="M60" s="229"/>
      <c r="N60" s="229"/>
      <c r="O60" s="228"/>
      <c r="P60" s="228"/>
      <c r="Q60" s="229"/>
      <c r="R60" s="229"/>
      <c r="S60" s="229"/>
      <c r="T60" s="229"/>
      <c r="U60" s="228"/>
      <c r="V60" s="229"/>
      <c r="W60" s="229"/>
      <c r="X60" s="228"/>
      <c r="Y60" s="229"/>
      <c r="Z60" s="229"/>
      <c r="AA60" s="228"/>
      <c r="AB60" s="229"/>
      <c r="AC60" s="229"/>
      <c r="AD60" s="228"/>
      <c r="AE60" s="277"/>
      <c r="AF60" s="277"/>
      <c r="AG60" s="277"/>
      <c r="AH60" s="278"/>
      <c r="AI60" s="228"/>
      <c r="AJ60" s="277"/>
      <c r="AK60" s="277"/>
      <c r="AL60" s="277"/>
      <c r="AM60" s="278"/>
      <c r="AN60" s="228"/>
      <c r="AO60" s="229"/>
      <c r="AP60" s="229"/>
      <c r="AQ60" s="229"/>
      <c r="AR60" s="229"/>
      <c r="AS60" s="228">
        <f>AS59/12</f>
        <v>396485.16666666669</v>
      </c>
      <c r="AT60" s="228">
        <f>AT59/12</f>
        <v>55.916666666666664</v>
      </c>
      <c r="AU60" s="228">
        <f>AU59/12</f>
        <v>85487.916666666672</v>
      </c>
      <c r="AV60" s="230"/>
      <c r="AW60" s="283"/>
    </row>
    <row r="61" spans="2:49" ht="16.8" x14ac:dyDescent="0.25">
      <c r="B61" s="234" t="s">
        <v>276</v>
      </c>
      <c r="C61" s="203" t="s">
        <v>23</v>
      </c>
      <c r="D61" s="294"/>
      <c r="E61" s="295"/>
      <c r="F61" s="295"/>
      <c r="G61" s="295"/>
      <c r="H61" s="295"/>
      <c r="I61" s="294"/>
      <c r="J61" s="294"/>
      <c r="K61" s="295"/>
      <c r="L61" s="295"/>
      <c r="M61" s="295"/>
      <c r="N61" s="295"/>
      <c r="O61" s="294"/>
      <c r="P61" s="294"/>
      <c r="Q61" s="295"/>
      <c r="R61" s="295"/>
      <c r="S61" s="295"/>
      <c r="T61" s="295"/>
      <c r="U61" s="294"/>
      <c r="V61" s="295"/>
      <c r="W61" s="295"/>
      <c r="X61" s="294"/>
      <c r="Y61" s="295"/>
      <c r="Z61" s="295"/>
      <c r="AA61" s="294"/>
      <c r="AB61" s="295"/>
      <c r="AC61" s="295"/>
      <c r="AD61" s="294"/>
      <c r="AE61" s="295"/>
      <c r="AF61" s="295"/>
      <c r="AG61" s="295"/>
      <c r="AH61" s="295"/>
      <c r="AI61" s="294"/>
      <c r="AJ61" s="295"/>
      <c r="AK61" s="295"/>
      <c r="AL61" s="295"/>
      <c r="AM61" s="295"/>
      <c r="AN61" s="294"/>
      <c r="AO61" s="295"/>
      <c r="AP61" s="295"/>
      <c r="AQ61" s="295"/>
      <c r="AR61" s="295"/>
      <c r="AS61" s="294"/>
      <c r="AT61" s="296"/>
      <c r="AU61" s="296"/>
      <c r="AV61" s="297"/>
      <c r="AW61" s="242"/>
    </row>
    <row r="62" spans="2:49" ht="33.6" x14ac:dyDescent="0.25">
      <c r="B62" s="249" t="s">
        <v>304</v>
      </c>
      <c r="C62" s="250" t="s">
        <v>39</v>
      </c>
      <c r="D62" s="279"/>
      <c r="E62" s="280"/>
      <c r="F62" s="280"/>
      <c r="G62" s="280"/>
      <c r="H62" s="280"/>
      <c r="I62" s="279"/>
      <c r="J62" s="279"/>
      <c r="K62" s="280"/>
      <c r="L62" s="280"/>
      <c r="M62" s="280"/>
      <c r="N62" s="280"/>
      <c r="O62" s="279"/>
      <c r="P62" s="279"/>
      <c r="Q62" s="280"/>
      <c r="R62" s="280"/>
      <c r="S62" s="280"/>
      <c r="T62" s="280"/>
      <c r="U62" s="279"/>
      <c r="V62" s="280"/>
      <c r="W62" s="280"/>
      <c r="X62" s="279"/>
      <c r="Y62" s="280"/>
      <c r="Z62" s="280"/>
      <c r="AA62" s="279"/>
      <c r="AB62" s="280"/>
      <c r="AC62" s="280"/>
      <c r="AD62" s="279"/>
      <c r="AE62" s="280"/>
      <c r="AF62" s="280"/>
      <c r="AG62" s="280"/>
      <c r="AH62" s="280"/>
      <c r="AI62" s="279"/>
      <c r="AJ62" s="280"/>
      <c r="AK62" s="280"/>
      <c r="AL62" s="280"/>
      <c r="AM62" s="280"/>
      <c r="AN62" s="279"/>
      <c r="AO62" s="280"/>
      <c r="AP62" s="280"/>
      <c r="AQ62" s="280"/>
      <c r="AR62" s="280"/>
      <c r="AS62" s="279"/>
      <c r="AT62" s="281"/>
      <c r="AU62" s="281"/>
      <c r="AV62" s="281"/>
      <c r="AW62" s="251"/>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T13" sqref="AT13"/>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3" t="s">
        <v>348</v>
      </c>
      <c r="C3" s="344" t="s">
        <v>220</v>
      </c>
      <c r="D3" s="331" t="s">
        <v>436</v>
      </c>
      <c r="E3" s="332" t="s">
        <v>437</v>
      </c>
      <c r="F3" s="332" t="s">
        <v>438</v>
      </c>
      <c r="G3" s="332" t="s">
        <v>400</v>
      </c>
      <c r="H3" s="332" t="s">
        <v>401</v>
      </c>
      <c r="I3" s="331" t="s">
        <v>439</v>
      </c>
      <c r="J3" s="331" t="s">
        <v>440</v>
      </c>
      <c r="K3" s="332" t="s">
        <v>441</v>
      </c>
      <c r="L3" s="332" t="s">
        <v>442</v>
      </c>
      <c r="M3" s="332" t="s">
        <v>402</v>
      </c>
      <c r="N3" s="332" t="s">
        <v>403</v>
      </c>
      <c r="O3" s="331" t="s">
        <v>443</v>
      </c>
      <c r="P3" s="331" t="s">
        <v>468</v>
      </c>
      <c r="Q3" s="332" t="s">
        <v>444</v>
      </c>
      <c r="R3" s="332" t="s">
        <v>445</v>
      </c>
      <c r="S3" s="332" t="s">
        <v>404</v>
      </c>
      <c r="T3" s="332" t="s">
        <v>405</v>
      </c>
      <c r="U3" s="331" t="s">
        <v>446</v>
      </c>
      <c r="V3" s="332" t="s">
        <v>447</v>
      </c>
      <c r="W3" s="332" t="s">
        <v>448</v>
      </c>
      <c r="X3" s="331" t="s">
        <v>449</v>
      </c>
      <c r="Y3" s="332" t="s">
        <v>450</v>
      </c>
      <c r="Z3" s="332" t="s">
        <v>451</v>
      </c>
      <c r="AA3" s="331" t="s">
        <v>452</v>
      </c>
      <c r="AB3" s="332" t="s">
        <v>453</v>
      </c>
      <c r="AC3" s="332" t="s">
        <v>454</v>
      </c>
      <c r="AD3" s="331" t="s">
        <v>455</v>
      </c>
      <c r="AE3" s="332" t="s">
        <v>456</v>
      </c>
      <c r="AF3" s="332" t="s">
        <v>457</v>
      </c>
      <c r="AG3" s="332" t="s">
        <v>406</v>
      </c>
      <c r="AH3" s="332" t="s">
        <v>407</v>
      </c>
      <c r="AI3" s="331" t="s">
        <v>458</v>
      </c>
      <c r="AJ3" s="332" t="s">
        <v>459</v>
      </c>
      <c r="AK3" s="332" t="s">
        <v>460</v>
      </c>
      <c r="AL3" s="332" t="s">
        <v>408</v>
      </c>
      <c r="AM3" s="332" t="s">
        <v>409</v>
      </c>
      <c r="AN3" s="331" t="s">
        <v>461</v>
      </c>
      <c r="AO3" s="332" t="s">
        <v>462</v>
      </c>
      <c r="AP3" s="332" t="s">
        <v>463</v>
      </c>
      <c r="AQ3" s="332" t="s">
        <v>399</v>
      </c>
      <c r="AR3" s="332" t="s">
        <v>410</v>
      </c>
      <c r="AS3" s="331" t="s">
        <v>464</v>
      </c>
      <c r="AT3" s="333" t="s">
        <v>465</v>
      </c>
      <c r="AU3" s="333" t="s">
        <v>435</v>
      </c>
      <c r="AV3" s="333" t="s">
        <v>466</v>
      </c>
      <c r="AW3" s="334" t="s">
        <v>467</v>
      </c>
    </row>
    <row r="4" spans="2:49" ht="16.8" x14ac:dyDescent="0.25">
      <c r="B4" s="335" t="s">
        <v>221</v>
      </c>
      <c r="C4" s="323"/>
      <c r="D4" s="352"/>
      <c r="E4" s="351"/>
      <c r="F4" s="351"/>
      <c r="G4" s="351"/>
      <c r="H4" s="351"/>
      <c r="I4" s="352"/>
      <c r="J4" s="352"/>
      <c r="K4" s="351"/>
      <c r="L4" s="351"/>
      <c r="M4" s="351"/>
      <c r="N4" s="351"/>
      <c r="O4" s="352"/>
      <c r="P4" s="352"/>
      <c r="Q4" s="351"/>
      <c r="R4" s="351"/>
      <c r="S4" s="351"/>
      <c r="T4" s="351"/>
      <c r="U4" s="352"/>
      <c r="V4" s="351"/>
      <c r="W4" s="351"/>
      <c r="X4" s="352"/>
      <c r="Y4" s="351"/>
      <c r="Z4" s="351"/>
      <c r="AA4" s="352"/>
      <c r="AB4" s="351"/>
      <c r="AC4" s="351"/>
      <c r="AD4" s="352"/>
      <c r="AE4" s="351"/>
      <c r="AF4" s="351"/>
      <c r="AG4" s="351"/>
      <c r="AH4" s="351"/>
      <c r="AI4" s="352"/>
      <c r="AJ4" s="351"/>
      <c r="AK4" s="351"/>
      <c r="AL4" s="351"/>
      <c r="AM4" s="351"/>
      <c r="AN4" s="352"/>
      <c r="AO4" s="351"/>
      <c r="AP4" s="351"/>
      <c r="AQ4" s="351"/>
      <c r="AR4" s="351"/>
      <c r="AS4" s="352"/>
      <c r="AT4" s="353"/>
      <c r="AU4" s="353"/>
      <c r="AV4" s="353"/>
      <c r="AW4" s="354"/>
    </row>
    <row r="5" spans="2:49" x14ac:dyDescent="0.25">
      <c r="B5" s="336" t="s">
        <v>277</v>
      </c>
      <c r="C5" s="324"/>
      <c r="D5" s="319">
        <v>20894302</v>
      </c>
      <c r="E5" s="320">
        <v>26968684.879999999</v>
      </c>
      <c r="F5" s="320">
        <v>867882</v>
      </c>
      <c r="G5" s="322"/>
      <c r="H5" s="322"/>
      <c r="I5" s="319">
        <f>E5</f>
        <v>26968684.879999999</v>
      </c>
      <c r="J5" s="319"/>
      <c r="K5" s="320"/>
      <c r="L5" s="320"/>
      <c r="M5" s="320"/>
      <c r="N5" s="320"/>
      <c r="O5" s="319"/>
      <c r="P5" s="319"/>
      <c r="Q5" s="320"/>
      <c r="R5" s="320"/>
      <c r="S5" s="320"/>
      <c r="T5" s="320"/>
      <c r="U5" s="319"/>
      <c r="V5" s="320"/>
      <c r="W5" s="320"/>
      <c r="X5" s="319"/>
      <c r="Y5" s="320"/>
      <c r="Z5" s="320"/>
      <c r="AA5" s="319"/>
      <c r="AB5" s="320"/>
      <c r="AC5" s="320"/>
      <c r="AD5" s="319"/>
      <c r="AE5" s="360"/>
      <c r="AF5" s="360"/>
      <c r="AG5" s="360"/>
      <c r="AH5" s="360"/>
      <c r="AI5" s="319"/>
      <c r="AJ5" s="360"/>
      <c r="AK5" s="360"/>
      <c r="AL5" s="360"/>
      <c r="AM5" s="360"/>
      <c r="AN5" s="319"/>
      <c r="AO5" s="320"/>
      <c r="AP5" s="320"/>
      <c r="AQ5" s="320"/>
      <c r="AR5" s="320"/>
      <c r="AS5" s="319">
        <v>2666050790</v>
      </c>
      <c r="AT5" s="321">
        <v>165913</v>
      </c>
      <c r="AU5" s="321">
        <v>836841194</v>
      </c>
      <c r="AV5" s="363"/>
      <c r="AW5" s="367"/>
    </row>
    <row r="6" spans="2:49" x14ac:dyDescent="0.25">
      <c r="B6" s="337" t="s">
        <v>278</v>
      </c>
      <c r="C6" s="325" t="s">
        <v>8</v>
      </c>
      <c r="D6" s="312"/>
      <c r="E6" s="313"/>
      <c r="F6" s="313"/>
      <c r="G6" s="314"/>
      <c r="H6" s="314"/>
      <c r="I6" s="312"/>
      <c r="J6" s="312"/>
      <c r="K6" s="313"/>
      <c r="L6" s="313"/>
      <c r="M6" s="313"/>
      <c r="N6" s="313"/>
      <c r="O6" s="312"/>
      <c r="P6" s="312"/>
      <c r="Q6" s="313"/>
      <c r="R6" s="313"/>
      <c r="S6" s="313"/>
      <c r="T6" s="313"/>
      <c r="U6" s="312"/>
      <c r="V6" s="313"/>
      <c r="W6" s="313"/>
      <c r="X6" s="312"/>
      <c r="Y6" s="313"/>
      <c r="Z6" s="313"/>
      <c r="AA6" s="312"/>
      <c r="AB6" s="313"/>
      <c r="AC6" s="313"/>
      <c r="AD6" s="312"/>
      <c r="AE6" s="356"/>
      <c r="AF6" s="356"/>
      <c r="AG6" s="356"/>
      <c r="AH6" s="356"/>
      <c r="AI6" s="312"/>
      <c r="AJ6" s="356"/>
      <c r="AK6" s="356"/>
      <c r="AL6" s="356"/>
      <c r="AM6" s="356"/>
      <c r="AN6" s="312"/>
      <c r="AO6" s="313"/>
      <c r="AP6" s="313"/>
      <c r="AQ6" s="313"/>
      <c r="AR6" s="313"/>
      <c r="AS6" s="312">
        <v>191630715</v>
      </c>
      <c r="AT6" s="315"/>
      <c r="AU6" s="315">
        <v>6197437</v>
      </c>
      <c r="AV6" s="362"/>
      <c r="AW6" s="368"/>
    </row>
    <row r="7" spans="2:49" x14ac:dyDescent="0.25">
      <c r="B7" s="337" t="s">
        <v>279</v>
      </c>
      <c r="C7" s="325" t="s">
        <v>9</v>
      </c>
      <c r="D7" s="312">
        <v>2329026</v>
      </c>
      <c r="E7" s="313">
        <v>0</v>
      </c>
      <c r="F7" s="313">
        <v>0</v>
      </c>
      <c r="G7" s="314"/>
      <c r="H7" s="314"/>
      <c r="I7" s="312">
        <f>E7</f>
        <v>0</v>
      </c>
      <c r="J7" s="312"/>
      <c r="K7" s="313"/>
      <c r="L7" s="313"/>
      <c r="M7" s="313"/>
      <c r="N7" s="313"/>
      <c r="O7" s="312"/>
      <c r="P7" s="312"/>
      <c r="Q7" s="313"/>
      <c r="R7" s="313"/>
      <c r="S7" s="313"/>
      <c r="T7" s="313"/>
      <c r="U7" s="312"/>
      <c r="V7" s="313"/>
      <c r="W7" s="313"/>
      <c r="X7" s="312"/>
      <c r="Y7" s="313"/>
      <c r="Z7" s="313"/>
      <c r="AA7" s="312"/>
      <c r="AB7" s="313"/>
      <c r="AC7" s="313"/>
      <c r="AD7" s="312"/>
      <c r="AE7" s="356"/>
      <c r="AF7" s="356"/>
      <c r="AG7" s="356"/>
      <c r="AH7" s="356"/>
      <c r="AI7" s="312"/>
      <c r="AJ7" s="356"/>
      <c r="AK7" s="356"/>
      <c r="AL7" s="356"/>
      <c r="AM7" s="356"/>
      <c r="AN7" s="312"/>
      <c r="AO7" s="313"/>
      <c r="AP7" s="313"/>
      <c r="AQ7" s="313"/>
      <c r="AR7" s="313"/>
      <c r="AS7" s="312">
        <v>50021469</v>
      </c>
      <c r="AT7" s="315"/>
      <c r="AU7" s="315">
        <v>3684829</v>
      </c>
      <c r="AV7" s="362"/>
      <c r="AW7" s="368"/>
    </row>
    <row r="8" spans="2:49" x14ac:dyDescent="0.25">
      <c r="B8" s="338" t="s">
        <v>280</v>
      </c>
      <c r="C8" s="326"/>
      <c r="D8" s="372"/>
      <c r="E8" s="373"/>
      <c r="F8" s="373"/>
      <c r="G8" s="373"/>
      <c r="H8" s="373"/>
      <c r="I8" s="372"/>
      <c r="J8" s="372"/>
      <c r="K8" s="373"/>
      <c r="L8" s="373"/>
      <c r="M8" s="373"/>
      <c r="N8" s="373"/>
      <c r="O8" s="372"/>
      <c r="P8" s="372"/>
      <c r="Q8" s="373"/>
      <c r="R8" s="373"/>
      <c r="S8" s="373"/>
      <c r="T8" s="373"/>
      <c r="U8" s="372"/>
      <c r="V8" s="373"/>
      <c r="W8" s="373"/>
      <c r="X8" s="372"/>
      <c r="Y8" s="373"/>
      <c r="Z8" s="373"/>
      <c r="AA8" s="372"/>
      <c r="AB8" s="373"/>
      <c r="AC8" s="373"/>
      <c r="AD8" s="372"/>
      <c r="AE8" s="375"/>
      <c r="AF8" s="375"/>
      <c r="AG8" s="375"/>
      <c r="AH8" s="375"/>
      <c r="AI8" s="372"/>
      <c r="AJ8" s="375"/>
      <c r="AK8" s="375"/>
      <c r="AL8" s="375"/>
      <c r="AM8" s="375"/>
      <c r="AN8" s="372"/>
      <c r="AO8" s="373"/>
      <c r="AP8" s="373"/>
      <c r="AQ8" s="373"/>
      <c r="AR8" s="373"/>
      <c r="AS8" s="372"/>
      <c r="AT8" s="366"/>
      <c r="AU8" s="366"/>
      <c r="AV8" s="376"/>
      <c r="AW8" s="369"/>
    </row>
    <row r="9" spans="2:49" ht="26.4" x14ac:dyDescent="0.25">
      <c r="B9" s="339" t="s">
        <v>122</v>
      </c>
      <c r="C9" s="325" t="s">
        <v>43</v>
      </c>
      <c r="D9" s="312">
        <v>0</v>
      </c>
      <c r="E9" s="356"/>
      <c r="F9" s="356"/>
      <c r="G9" s="356"/>
      <c r="H9" s="356"/>
      <c r="I9" s="358"/>
      <c r="J9" s="312">
        <v>0</v>
      </c>
      <c r="K9" s="356"/>
      <c r="L9" s="356"/>
      <c r="M9" s="356"/>
      <c r="N9" s="356"/>
      <c r="O9" s="358"/>
      <c r="P9" s="312"/>
      <c r="Q9" s="356"/>
      <c r="R9" s="356"/>
      <c r="S9" s="356"/>
      <c r="T9" s="356"/>
      <c r="U9" s="312"/>
      <c r="V9" s="356"/>
      <c r="W9" s="356"/>
      <c r="X9" s="312"/>
      <c r="Y9" s="356"/>
      <c r="Z9" s="356"/>
      <c r="AA9" s="312"/>
      <c r="AB9" s="356"/>
      <c r="AC9" s="356"/>
      <c r="AD9" s="312"/>
      <c r="AE9" s="356"/>
      <c r="AF9" s="356"/>
      <c r="AG9" s="356"/>
      <c r="AH9" s="356"/>
      <c r="AI9" s="312"/>
      <c r="AJ9" s="356"/>
      <c r="AK9" s="356"/>
      <c r="AL9" s="356"/>
      <c r="AM9" s="356"/>
      <c r="AN9" s="312"/>
      <c r="AO9" s="356"/>
      <c r="AP9" s="356"/>
      <c r="AQ9" s="356"/>
      <c r="AR9" s="356"/>
      <c r="AS9" s="312">
        <v>0</v>
      </c>
      <c r="AT9" s="315">
        <v>0</v>
      </c>
      <c r="AU9" s="315">
        <v>0</v>
      </c>
      <c r="AV9" s="362"/>
      <c r="AW9" s="368"/>
    </row>
    <row r="10" spans="2:49" ht="26.4" x14ac:dyDescent="0.25">
      <c r="B10" s="339" t="s">
        <v>83</v>
      </c>
      <c r="C10" s="325"/>
      <c r="D10" s="359"/>
      <c r="E10" s="313">
        <v>0</v>
      </c>
      <c r="F10" s="313">
        <v>0</v>
      </c>
      <c r="G10" s="313"/>
      <c r="H10" s="313"/>
      <c r="I10" s="312">
        <f>E10</f>
        <v>0</v>
      </c>
      <c r="J10" s="359"/>
      <c r="K10" s="313"/>
      <c r="L10" s="313"/>
      <c r="M10" s="313"/>
      <c r="N10" s="313"/>
      <c r="O10" s="312"/>
      <c r="P10" s="359"/>
      <c r="Q10" s="313"/>
      <c r="R10" s="313"/>
      <c r="S10" s="313"/>
      <c r="T10" s="313"/>
      <c r="U10" s="359"/>
      <c r="V10" s="313"/>
      <c r="W10" s="313"/>
      <c r="X10" s="359"/>
      <c r="Y10" s="313"/>
      <c r="Z10" s="313"/>
      <c r="AA10" s="359"/>
      <c r="AB10" s="313"/>
      <c r="AC10" s="313"/>
      <c r="AD10" s="359"/>
      <c r="AE10" s="356"/>
      <c r="AF10" s="356"/>
      <c r="AG10" s="356"/>
      <c r="AH10" s="356"/>
      <c r="AI10" s="359"/>
      <c r="AJ10" s="356"/>
      <c r="AK10" s="356"/>
      <c r="AL10" s="356"/>
      <c r="AM10" s="356"/>
      <c r="AN10" s="359"/>
      <c r="AO10" s="313"/>
      <c r="AP10" s="313"/>
      <c r="AQ10" s="313"/>
      <c r="AR10" s="313"/>
      <c r="AS10" s="359"/>
      <c r="AT10" s="365"/>
      <c r="AU10" s="365"/>
      <c r="AV10" s="362"/>
      <c r="AW10" s="368"/>
    </row>
    <row r="11" spans="2:49" ht="15.75" customHeight="1" x14ac:dyDescent="0.25">
      <c r="B11" s="337" t="s">
        <v>281</v>
      </c>
      <c r="C11" s="325" t="s">
        <v>49</v>
      </c>
      <c r="D11" s="312"/>
      <c r="E11" s="313">
        <v>0</v>
      </c>
      <c r="F11" s="313">
        <v>0</v>
      </c>
      <c r="G11" s="313"/>
      <c r="H11" s="313"/>
      <c r="I11" s="312">
        <f>E11</f>
        <v>0</v>
      </c>
      <c r="J11" s="312"/>
      <c r="K11" s="313"/>
      <c r="L11" s="313"/>
      <c r="M11" s="313"/>
      <c r="N11" s="313"/>
      <c r="O11" s="312"/>
      <c r="P11" s="312"/>
      <c r="Q11" s="313"/>
      <c r="R11" s="313"/>
      <c r="S11" s="313"/>
      <c r="T11" s="313"/>
      <c r="U11" s="312"/>
      <c r="V11" s="313"/>
      <c r="W11" s="313"/>
      <c r="X11" s="312"/>
      <c r="Y11" s="313"/>
      <c r="Z11" s="313"/>
      <c r="AA11" s="312"/>
      <c r="AB11" s="313"/>
      <c r="AC11" s="313"/>
      <c r="AD11" s="312"/>
      <c r="AE11" s="356"/>
      <c r="AF11" s="356"/>
      <c r="AG11" s="356"/>
      <c r="AH11" s="356"/>
      <c r="AI11" s="312"/>
      <c r="AJ11" s="356"/>
      <c r="AK11" s="356"/>
      <c r="AL11" s="356"/>
      <c r="AM11" s="356"/>
      <c r="AN11" s="312"/>
      <c r="AO11" s="313"/>
      <c r="AP11" s="313"/>
      <c r="AQ11" s="313"/>
      <c r="AR11" s="313"/>
      <c r="AS11" s="312"/>
      <c r="AT11" s="315"/>
      <c r="AU11" s="315"/>
      <c r="AV11" s="362"/>
      <c r="AW11" s="368"/>
    </row>
    <row r="12" spans="2:49" ht="15" customHeight="1" x14ac:dyDescent="0.25">
      <c r="B12" s="337" t="s">
        <v>282</v>
      </c>
      <c r="C12" s="325" t="s">
        <v>44</v>
      </c>
      <c r="D12" s="312"/>
      <c r="E12" s="357"/>
      <c r="F12" s="357"/>
      <c r="G12" s="357"/>
      <c r="H12" s="357"/>
      <c r="I12" s="359"/>
      <c r="J12" s="312"/>
      <c r="K12" s="357"/>
      <c r="L12" s="357"/>
      <c r="M12" s="357"/>
      <c r="N12" s="357"/>
      <c r="O12" s="359"/>
      <c r="P12" s="312"/>
      <c r="Q12" s="357"/>
      <c r="R12" s="357"/>
      <c r="S12" s="357"/>
      <c r="T12" s="357"/>
      <c r="U12" s="312"/>
      <c r="V12" s="357"/>
      <c r="W12" s="357"/>
      <c r="X12" s="312"/>
      <c r="Y12" s="357"/>
      <c r="Z12" s="357"/>
      <c r="AA12" s="312"/>
      <c r="AB12" s="357"/>
      <c r="AC12" s="357"/>
      <c r="AD12" s="312"/>
      <c r="AE12" s="356"/>
      <c r="AF12" s="356"/>
      <c r="AG12" s="356"/>
      <c r="AH12" s="356"/>
      <c r="AI12" s="312"/>
      <c r="AJ12" s="356"/>
      <c r="AK12" s="356"/>
      <c r="AL12" s="356"/>
      <c r="AM12" s="356"/>
      <c r="AN12" s="312"/>
      <c r="AO12" s="357"/>
      <c r="AP12" s="357"/>
      <c r="AQ12" s="357"/>
      <c r="AR12" s="357"/>
      <c r="AS12" s="312"/>
      <c r="AT12" s="315"/>
      <c r="AU12" s="315"/>
      <c r="AV12" s="362"/>
      <c r="AW12" s="368"/>
    </row>
    <row r="13" spans="2:49" x14ac:dyDescent="0.25">
      <c r="B13" s="337" t="s">
        <v>283</v>
      </c>
      <c r="C13" s="325" t="s">
        <v>10</v>
      </c>
      <c r="D13" s="312">
        <v>0</v>
      </c>
      <c r="E13" s="313">
        <v>0</v>
      </c>
      <c r="F13" s="313">
        <v>0</v>
      </c>
      <c r="G13" s="313"/>
      <c r="H13" s="313"/>
      <c r="I13" s="312">
        <f>E13</f>
        <v>0</v>
      </c>
      <c r="J13" s="312"/>
      <c r="K13" s="313"/>
      <c r="L13" s="313"/>
      <c r="M13" s="313"/>
      <c r="N13" s="313"/>
      <c r="O13" s="312"/>
      <c r="P13" s="312"/>
      <c r="Q13" s="313"/>
      <c r="R13" s="313"/>
      <c r="S13" s="313"/>
      <c r="T13" s="313"/>
      <c r="U13" s="312"/>
      <c r="V13" s="313"/>
      <c r="W13" s="313"/>
      <c r="X13" s="312"/>
      <c r="Y13" s="313"/>
      <c r="Z13" s="313"/>
      <c r="AA13" s="312"/>
      <c r="AB13" s="313"/>
      <c r="AC13" s="313"/>
      <c r="AD13" s="312"/>
      <c r="AE13" s="356"/>
      <c r="AF13" s="356"/>
      <c r="AG13" s="356"/>
      <c r="AH13" s="356"/>
      <c r="AI13" s="312"/>
      <c r="AJ13" s="356"/>
      <c r="AK13" s="356"/>
      <c r="AL13" s="356"/>
      <c r="AM13" s="356"/>
      <c r="AN13" s="312"/>
      <c r="AO13" s="313"/>
      <c r="AP13" s="313"/>
      <c r="AQ13" s="313"/>
      <c r="AR13" s="313"/>
      <c r="AS13" s="312"/>
      <c r="AT13" s="315">
        <v>-270</v>
      </c>
      <c r="AU13" s="315">
        <v>161781</v>
      </c>
      <c r="AV13" s="362"/>
      <c r="AW13" s="368"/>
    </row>
    <row r="14" spans="2:49" x14ac:dyDescent="0.25">
      <c r="B14" s="337" t="s">
        <v>284</v>
      </c>
      <c r="C14" s="325" t="s">
        <v>11</v>
      </c>
      <c r="D14" s="312">
        <v>0</v>
      </c>
      <c r="E14" s="313">
        <v>0</v>
      </c>
      <c r="F14" s="313">
        <v>0</v>
      </c>
      <c r="G14" s="313"/>
      <c r="H14" s="313"/>
      <c r="I14" s="312">
        <f>E14</f>
        <v>0</v>
      </c>
      <c r="J14" s="312"/>
      <c r="K14" s="313"/>
      <c r="L14" s="313"/>
      <c r="M14" s="313"/>
      <c r="N14" s="313"/>
      <c r="O14" s="312"/>
      <c r="P14" s="312"/>
      <c r="Q14" s="313"/>
      <c r="R14" s="313"/>
      <c r="S14" s="313"/>
      <c r="T14" s="313"/>
      <c r="U14" s="312"/>
      <c r="V14" s="313"/>
      <c r="W14" s="313"/>
      <c r="X14" s="312"/>
      <c r="Y14" s="313"/>
      <c r="Z14" s="313"/>
      <c r="AA14" s="312"/>
      <c r="AB14" s="313"/>
      <c r="AC14" s="313"/>
      <c r="AD14" s="312"/>
      <c r="AE14" s="356"/>
      <c r="AF14" s="356"/>
      <c r="AG14" s="356"/>
      <c r="AH14" s="356"/>
      <c r="AI14" s="312"/>
      <c r="AJ14" s="356"/>
      <c r="AK14" s="356"/>
      <c r="AL14" s="356"/>
      <c r="AM14" s="356"/>
      <c r="AN14" s="312"/>
      <c r="AO14" s="313"/>
      <c r="AP14" s="313"/>
      <c r="AQ14" s="313"/>
      <c r="AR14" s="313"/>
      <c r="AS14" s="312"/>
      <c r="AT14" s="315"/>
      <c r="AU14" s="315"/>
      <c r="AV14" s="362"/>
      <c r="AW14" s="368"/>
    </row>
    <row r="15" spans="2:49" ht="26.4" x14ac:dyDescent="0.25">
      <c r="B15" s="339" t="s">
        <v>285</v>
      </c>
      <c r="C15" s="325"/>
      <c r="D15" s="312"/>
      <c r="E15" s="313">
        <v>1958644.09</v>
      </c>
      <c r="F15" s="313">
        <v>0</v>
      </c>
      <c r="G15" s="313"/>
      <c r="H15" s="313"/>
      <c r="I15" s="312">
        <f>E15</f>
        <v>1958644.09</v>
      </c>
      <c r="J15" s="359"/>
      <c r="K15" s="357"/>
      <c r="L15" s="357"/>
      <c r="M15" s="357"/>
      <c r="N15" s="357"/>
      <c r="O15" s="359"/>
      <c r="P15" s="359"/>
      <c r="Q15" s="357"/>
      <c r="R15" s="357"/>
      <c r="S15" s="357"/>
      <c r="T15" s="357"/>
      <c r="U15" s="359"/>
      <c r="V15" s="357"/>
      <c r="W15" s="357"/>
      <c r="X15" s="359"/>
      <c r="Y15" s="357"/>
      <c r="Z15" s="357"/>
      <c r="AA15" s="359"/>
      <c r="AB15" s="357"/>
      <c r="AC15" s="357"/>
      <c r="AD15" s="359"/>
      <c r="AE15" s="356"/>
      <c r="AF15" s="356"/>
      <c r="AG15" s="356"/>
      <c r="AH15" s="356"/>
      <c r="AI15" s="359"/>
      <c r="AJ15" s="356"/>
      <c r="AK15" s="356"/>
      <c r="AL15" s="356"/>
      <c r="AM15" s="356"/>
      <c r="AN15" s="359"/>
      <c r="AO15" s="357"/>
      <c r="AP15" s="357"/>
      <c r="AQ15" s="357"/>
      <c r="AR15" s="357"/>
      <c r="AS15" s="359"/>
      <c r="AT15" s="365"/>
      <c r="AU15" s="365"/>
      <c r="AV15" s="362"/>
      <c r="AW15" s="368"/>
    </row>
    <row r="16" spans="2:49" ht="26.4" x14ac:dyDescent="0.25">
      <c r="B16" s="339" t="s">
        <v>286</v>
      </c>
      <c r="C16" s="325"/>
      <c r="D16" s="312"/>
      <c r="E16" s="313">
        <v>-5906132.9699999997</v>
      </c>
      <c r="F16" s="313">
        <v>0</v>
      </c>
      <c r="G16" s="313"/>
      <c r="H16" s="313"/>
      <c r="I16" s="312">
        <f>E16</f>
        <v>-5906132.9699999997</v>
      </c>
      <c r="J16" s="312"/>
      <c r="K16" s="313"/>
      <c r="L16" s="313"/>
      <c r="M16" s="313"/>
      <c r="N16" s="313"/>
      <c r="O16" s="312"/>
      <c r="P16" s="358"/>
      <c r="Q16" s="356"/>
      <c r="R16" s="356"/>
      <c r="S16" s="356"/>
      <c r="T16" s="356"/>
      <c r="U16" s="358"/>
      <c r="V16" s="356"/>
      <c r="W16" s="356"/>
      <c r="X16" s="358"/>
      <c r="Y16" s="356"/>
      <c r="Z16" s="356"/>
      <c r="AA16" s="358"/>
      <c r="AB16" s="356"/>
      <c r="AC16" s="356"/>
      <c r="AD16" s="358"/>
      <c r="AE16" s="356"/>
      <c r="AF16" s="356"/>
      <c r="AG16" s="356"/>
      <c r="AH16" s="356"/>
      <c r="AI16" s="358"/>
      <c r="AJ16" s="356"/>
      <c r="AK16" s="356"/>
      <c r="AL16" s="356"/>
      <c r="AM16" s="356"/>
      <c r="AN16" s="358"/>
      <c r="AO16" s="356"/>
      <c r="AP16" s="356"/>
      <c r="AQ16" s="356"/>
      <c r="AR16" s="356"/>
      <c r="AS16" s="358"/>
      <c r="AT16" s="362"/>
      <c r="AU16" s="362"/>
      <c r="AV16" s="362"/>
      <c r="AW16" s="368"/>
    </row>
    <row r="17" spans="2:49" x14ac:dyDescent="0.25">
      <c r="B17" s="339" t="s">
        <v>411</v>
      </c>
      <c r="C17" s="325"/>
      <c r="D17" s="312">
        <v>0</v>
      </c>
      <c r="E17" s="355">
        <v>0</v>
      </c>
      <c r="F17" s="355">
        <v>0</v>
      </c>
      <c r="G17" s="355"/>
      <c r="H17" s="313"/>
      <c r="I17" s="359"/>
      <c r="J17" s="312"/>
      <c r="K17" s="355"/>
      <c r="L17" s="313"/>
      <c r="M17" s="313"/>
      <c r="N17" s="313"/>
      <c r="O17" s="359"/>
      <c r="P17" s="358"/>
      <c r="Q17" s="356"/>
      <c r="R17" s="356"/>
      <c r="S17" s="356"/>
      <c r="T17" s="356"/>
      <c r="U17" s="358"/>
      <c r="V17" s="356"/>
      <c r="W17" s="356"/>
      <c r="X17" s="358"/>
      <c r="Y17" s="356"/>
      <c r="Z17" s="356"/>
      <c r="AA17" s="358"/>
      <c r="AB17" s="356"/>
      <c r="AC17" s="356"/>
      <c r="AD17" s="358"/>
      <c r="AE17" s="356"/>
      <c r="AF17" s="356"/>
      <c r="AG17" s="356"/>
      <c r="AH17" s="356"/>
      <c r="AI17" s="358"/>
      <c r="AJ17" s="356"/>
      <c r="AK17" s="356"/>
      <c r="AL17" s="356"/>
      <c r="AM17" s="356"/>
      <c r="AN17" s="358"/>
      <c r="AO17" s="356"/>
      <c r="AP17" s="356"/>
      <c r="AQ17" s="356"/>
      <c r="AR17" s="356"/>
      <c r="AS17" s="358"/>
      <c r="AT17" s="362"/>
      <c r="AU17" s="362"/>
      <c r="AV17" s="362"/>
      <c r="AW17" s="368"/>
    </row>
    <row r="18" spans="2:49" ht="26.4" x14ac:dyDescent="0.25">
      <c r="B18" s="339" t="s">
        <v>305</v>
      </c>
      <c r="C18" s="325"/>
      <c r="D18" s="312">
        <v>0</v>
      </c>
      <c r="E18" s="313">
        <v>0</v>
      </c>
      <c r="F18" s="313">
        <v>0</v>
      </c>
      <c r="G18" s="313"/>
      <c r="H18" s="313"/>
      <c r="I18" s="312">
        <f>E18</f>
        <v>0</v>
      </c>
      <c r="J18" s="312"/>
      <c r="K18" s="313"/>
      <c r="L18" s="313"/>
      <c r="M18" s="313"/>
      <c r="N18" s="313"/>
      <c r="O18" s="312"/>
      <c r="P18" s="312"/>
      <c r="Q18" s="313"/>
      <c r="R18" s="313"/>
      <c r="S18" s="313"/>
      <c r="T18" s="313"/>
      <c r="U18" s="312"/>
      <c r="V18" s="313"/>
      <c r="W18" s="313"/>
      <c r="X18" s="312"/>
      <c r="Y18" s="313"/>
      <c r="Z18" s="313"/>
      <c r="AA18" s="312"/>
      <c r="AB18" s="313"/>
      <c r="AC18" s="313"/>
      <c r="AD18" s="312"/>
      <c r="AE18" s="356"/>
      <c r="AF18" s="356"/>
      <c r="AG18" s="356"/>
      <c r="AH18" s="356"/>
      <c r="AI18" s="312"/>
      <c r="AJ18" s="356"/>
      <c r="AK18" s="356"/>
      <c r="AL18" s="356"/>
      <c r="AM18" s="356"/>
      <c r="AN18" s="312"/>
      <c r="AO18" s="313"/>
      <c r="AP18" s="313"/>
      <c r="AQ18" s="313"/>
      <c r="AR18" s="313"/>
      <c r="AS18" s="312"/>
      <c r="AT18" s="315"/>
      <c r="AU18" s="315"/>
      <c r="AV18" s="362"/>
      <c r="AW18" s="368"/>
    </row>
    <row r="19" spans="2:49" ht="26.4" x14ac:dyDescent="0.25">
      <c r="B19" s="339" t="s">
        <v>306</v>
      </c>
      <c r="C19" s="325"/>
      <c r="D19" s="312">
        <v>0</v>
      </c>
      <c r="E19" s="313">
        <v>0</v>
      </c>
      <c r="F19" s="313">
        <v>0</v>
      </c>
      <c r="G19" s="313"/>
      <c r="H19" s="313"/>
      <c r="I19" s="312">
        <f>E19</f>
        <v>0</v>
      </c>
      <c r="J19" s="312"/>
      <c r="K19" s="313"/>
      <c r="L19" s="313"/>
      <c r="M19" s="313"/>
      <c r="N19" s="313"/>
      <c r="O19" s="312"/>
      <c r="P19" s="312"/>
      <c r="Q19" s="313"/>
      <c r="R19" s="313"/>
      <c r="S19" s="313"/>
      <c r="T19" s="313"/>
      <c r="U19" s="312"/>
      <c r="V19" s="313"/>
      <c r="W19" s="313"/>
      <c r="X19" s="312"/>
      <c r="Y19" s="313"/>
      <c r="Z19" s="313"/>
      <c r="AA19" s="312"/>
      <c r="AB19" s="313"/>
      <c r="AC19" s="313"/>
      <c r="AD19" s="312"/>
      <c r="AE19" s="356"/>
      <c r="AF19" s="356"/>
      <c r="AG19" s="356"/>
      <c r="AH19" s="356"/>
      <c r="AI19" s="312"/>
      <c r="AJ19" s="356"/>
      <c r="AK19" s="356"/>
      <c r="AL19" s="356"/>
      <c r="AM19" s="356"/>
      <c r="AN19" s="312"/>
      <c r="AO19" s="313"/>
      <c r="AP19" s="313"/>
      <c r="AQ19" s="313"/>
      <c r="AR19" s="313"/>
      <c r="AS19" s="312"/>
      <c r="AT19" s="315"/>
      <c r="AU19" s="315"/>
      <c r="AV19" s="362"/>
      <c r="AW19" s="368"/>
    </row>
    <row r="20" spans="2:49" s="5" customFormat="1" ht="26.4" x14ac:dyDescent="0.25">
      <c r="B20" s="339" t="s">
        <v>430</v>
      </c>
      <c r="C20" s="325"/>
      <c r="D20" s="312">
        <v>0</v>
      </c>
      <c r="E20" s="313">
        <v>0</v>
      </c>
      <c r="F20" s="313">
        <v>0</v>
      </c>
      <c r="G20" s="313"/>
      <c r="H20" s="313"/>
      <c r="I20" s="312">
        <f>E20</f>
        <v>0</v>
      </c>
      <c r="J20" s="359"/>
      <c r="K20" s="357"/>
      <c r="L20" s="357"/>
      <c r="M20" s="357"/>
      <c r="N20" s="357"/>
      <c r="O20" s="359"/>
      <c r="P20" s="359"/>
      <c r="Q20" s="357"/>
      <c r="R20" s="357"/>
      <c r="S20" s="357"/>
      <c r="T20" s="357"/>
      <c r="U20" s="359"/>
      <c r="V20" s="357"/>
      <c r="W20" s="357"/>
      <c r="X20" s="359"/>
      <c r="Y20" s="357"/>
      <c r="Z20" s="357"/>
      <c r="AA20" s="359"/>
      <c r="AB20" s="357"/>
      <c r="AC20" s="357"/>
      <c r="AD20" s="359"/>
      <c r="AE20" s="356"/>
      <c r="AF20" s="356"/>
      <c r="AG20" s="356"/>
      <c r="AH20" s="356"/>
      <c r="AI20" s="359"/>
      <c r="AJ20" s="356"/>
      <c r="AK20" s="356"/>
      <c r="AL20" s="356"/>
      <c r="AM20" s="356"/>
      <c r="AN20" s="359"/>
      <c r="AO20" s="357"/>
      <c r="AP20" s="357"/>
      <c r="AQ20" s="357"/>
      <c r="AR20" s="357"/>
      <c r="AS20" s="359"/>
      <c r="AT20" s="365"/>
      <c r="AU20" s="365"/>
      <c r="AV20" s="362"/>
      <c r="AW20" s="377"/>
    </row>
    <row r="21" spans="2:49" ht="16.8" x14ac:dyDescent="0.3">
      <c r="B21" s="340" t="s">
        <v>228</v>
      </c>
      <c r="C21" s="327"/>
      <c r="D21" s="308"/>
      <c r="E21" s="307"/>
      <c r="F21" s="307"/>
      <c r="G21" s="307"/>
      <c r="H21" s="307"/>
      <c r="I21" s="308"/>
      <c r="J21" s="308"/>
      <c r="K21" s="307"/>
      <c r="L21" s="307"/>
      <c r="M21" s="307"/>
      <c r="N21" s="307"/>
      <c r="O21" s="308"/>
      <c r="P21" s="308"/>
      <c r="Q21" s="307"/>
      <c r="R21" s="307"/>
      <c r="S21" s="307"/>
      <c r="T21" s="307"/>
      <c r="U21" s="308"/>
      <c r="V21" s="307"/>
      <c r="W21" s="307"/>
      <c r="X21" s="308"/>
      <c r="Y21" s="307"/>
      <c r="Z21" s="307"/>
      <c r="AA21" s="308"/>
      <c r="AB21" s="307"/>
      <c r="AC21" s="307"/>
      <c r="AD21" s="308"/>
      <c r="AE21" s="307"/>
      <c r="AF21" s="307"/>
      <c r="AG21" s="307"/>
      <c r="AH21" s="307"/>
      <c r="AI21" s="308"/>
      <c r="AJ21" s="307"/>
      <c r="AK21" s="307"/>
      <c r="AL21" s="307"/>
      <c r="AM21" s="307"/>
      <c r="AN21" s="308"/>
      <c r="AO21" s="307"/>
      <c r="AP21" s="307"/>
      <c r="AQ21" s="307"/>
      <c r="AR21" s="307"/>
      <c r="AS21" s="308"/>
      <c r="AT21" s="311"/>
      <c r="AU21" s="311"/>
      <c r="AV21" s="311"/>
      <c r="AW21" s="330"/>
    </row>
    <row r="22" spans="2:49" x14ac:dyDescent="0.25">
      <c r="B22" s="341" t="s">
        <v>287</v>
      </c>
      <c r="C22" s="324"/>
      <c r="D22" s="309"/>
      <c r="E22" s="310"/>
      <c r="F22" s="310"/>
      <c r="G22" s="310"/>
      <c r="H22" s="310"/>
      <c r="I22" s="371"/>
      <c r="J22" s="371"/>
      <c r="K22" s="361"/>
      <c r="L22" s="361"/>
      <c r="M22" s="361"/>
      <c r="N22" s="361"/>
      <c r="O22" s="309"/>
      <c r="P22" s="309"/>
      <c r="Q22" s="310"/>
      <c r="R22" s="310"/>
      <c r="S22" s="310"/>
      <c r="T22" s="310"/>
      <c r="U22" s="371"/>
      <c r="V22" s="361"/>
      <c r="W22" s="361"/>
      <c r="X22" s="371"/>
      <c r="Y22" s="361"/>
      <c r="Z22" s="361"/>
      <c r="AA22" s="371"/>
      <c r="AB22" s="361"/>
      <c r="AC22" s="361"/>
      <c r="AD22" s="371"/>
      <c r="AE22" s="378"/>
      <c r="AF22" s="378"/>
      <c r="AG22" s="378"/>
      <c r="AH22" s="378"/>
      <c r="AI22" s="371"/>
      <c r="AJ22" s="378"/>
      <c r="AK22" s="378"/>
      <c r="AL22" s="378"/>
      <c r="AM22" s="378"/>
      <c r="AN22" s="371"/>
      <c r="AO22" s="361"/>
      <c r="AP22" s="361"/>
      <c r="AQ22" s="361"/>
      <c r="AR22" s="361"/>
      <c r="AS22" s="371"/>
      <c r="AT22" s="364"/>
      <c r="AU22" s="364"/>
      <c r="AV22" s="364"/>
      <c r="AW22" s="370"/>
    </row>
    <row r="23" spans="2:49" x14ac:dyDescent="0.25">
      <c r="B23" s="337" t="s">
        <v>125</v>
      </c>
      <c r="C23" s="325"/>
      <c r="D23" s="312">
        <v>21298159</v>
      </c>
      <c r="E23" s="356"/>
      <c r="F23" s="356"/>
      <c r="G23" s="356"/>
      <c r="H23" s="356"/>
      <c r="I23" s="358"/>
      <c r="J23" s="312"/>
      <c r="K23" s="356"/>
      <c r="L23" s="356"/>
      <c r="M23" s="356"/>
      <c r="N23" s="356"/>
      <c r="O23" s="358"/>
      <c r="P23" s="312"/>
      <c r="Q23" s="356"/>
      <c r="R23" s="356"/>
      <c r="S23" s="356"/>
      <c r="T23" s="356"/>
      <c r="U23" s="312"/>
      <c r="V23" s="356"/>
      <c r="W23" s="356"/>
      <c r="X23" s="312"/>
      <c r="Y23" s="356"/>
      <c r="Z23" s="356"/>
      <c r="AA23" s="312"/>
      <c r="AB23" s="356"/>
      <c r="AC23" s="356"/>
      <c r="AD23" s="312"/>
      <c r="AE23" s="356"/>
      <c r="AF23" s="356"/>
      <c r="AG23" s="356"/>
      <c r="AH23" s="356"/>
      <c r="AI23" s="312"/>
      <c r="AJ23" s="356"/>
      <c r="AK23" s="356"/>
      <c r="AL23" s="356"/>
      <c r="AM23" s="356"/>
      <c r="AN23" s="312"/>
      <c r="AO23" s="356"/>
      <c r="AP23" s="356"/>
      <c r="AQ23" s="356"/>
      <c r="AR23" s="356"/>
      <c r="AS23" s="312">
        <v>2304424266</v>
      </c>
      <c r="AT23" s="315">
        <v>132122</v>
      </c>
      <c r="AU23" s="315">
        <v>823254356</v>
      </c>
      <c r="AV23" s="362"/>
      <c r="AW23" s="368"/>
    </row>
    <row r="24" spans="2:49" ht="28.5" customHeight="1" x14ac:dyDescent="0.25">
      <c r="B24" s="339" t="s">
        <v>114</v>
      </c>
      <c r="C24" s="325"/>
      <c r="D24" s="359"/>
      <c r="E24" s="313">
        <f>D23+F24+1558246+2546049</f>
        <v>26270336</v>
      </c>
      <c r="F24" s="313">
        <v>867882</v>
      </c>
      <c r="G24" s="313"/>
      <c r="H24" s="313"/>
      <c r="I24" s="312">
        <f>E24</f>
        <v>26270336</v>
      </c>
      <c r="J24" s="359"/>
      <c r="K24" s="313"/>
      <c r="L24" s="313"/>
      <c r="M24" s="313"/>
      <c r="N24" s="313"/>
      <c r="O24" s="312"/>
      <c r="P24" s="359"/>
      <c r="Q24" s="313"/>
      <c r="R24" s="313"/>
      <c r="S24" s="313"/>
      <c r="T24" s="313"/>
      <c r="U24" s="359"/>
      <c r="V24" s="313"/>
      <c r="W24" s="313"/>
      <c r="X24" s="359"/>
      <c r="Y24" s="313"/>
      <c r="Z24" s="313"/>
      <c r="AA24" s="359"/>
      <c r="AB24" s="313"/>
      <c r="AC24" s="313"/>
      <c r="AD24" s="359"/>
      <c r="AE24" s="356"/>
      <c r="AF24" s="356"/>
      <c r="AG24" s="356"/>
      <c r="AH24" s="356"/>
      <c r="AI24" s="359"/>
      <c r="AJ24" s="356"/>
      <c r="AK24" s="356"/>
      <c r="AL24" s="356"/>
      <c r="AM24" s="356"/>
      <c r="AN24" s="359"/>
      <c r="AO24" s="313"/>
      <c r="AP24" s="313"/>
      <c r="AQ24" s="313"/>
      <c r="AR24" s="313"/>
      <c r="AS24" s="359"/>
      <c r="AT24" s="365"/>
      <c r="AU24" s="365"/>
      <c r="AV24" s="362"/>
      <c r="AW24" s="368"/>
    </row>
    <row r="25" spans="2:49" s="5" customFormat="1" x14ac:dyDescent="0.25">
      <c r="B25" s="338" t="s">
        <v>288</v>
      </c>
      <c r="C25" s="325"/>
      <c r="D25" s="374"/>
      <c r="E25" s="373"/>
      <c r="F25" s="373"/>
      <c r="G25" s="373"/>
      <c r="H25" s="373"/>
      <c r="I25" s="372"/>
      <c r="J25" s="374"/>
      <c r="K25" s="373"/>
      <c r="L25" s="373"/>
      <c r="M25" s="373"/>
      <c r="N25" s="373"/>
      <c r="O25" s="372"/>
      <c r="P25" s="374"/>
      <c r="Q25" s="373"/>
      <c r="R25" s="373"/>
      <c r="S25" s="373"/>
      <c r="T25" s="373"/>
      <c r="U25" s="374"/>
      <c r="V25" s="373"/>
      <c r="W25" s="373"/>
      <c r="X25" s="374"/>
      <c r="Y25" s="373"/>
      <c r="Z25" s="373"/>
      <c r="AA25" s="374"/>
      <c r="AB25" s="373"/>
      <c r="AC25" s="373"/>
      <c r="AD25" s="374"/>
      <c r="AE25" s="379"/>
      <c r="AF25" s="379"/>
      <c r="AG25" s="379"/>
      <c r="AH25" s="379"/>
      <c r="AI25" s="374"/>
      <c r="AJ25" s="379"/>
      <c r="AK25" s="379"/>
      <c r="AL25" s="379"/>
      <c r="AM25" s="379"/>
      <c r="AN25" s="374"/>
      <c r="AO25" s="373"/>
      <c r="AP25" s="373"/>
      <c r="AQ25" s="373"/>
      <c r="AR25" s="373"/>
      <c r="AS25" s="374"/>
      <c r="AT25" s="376"/>
      <c r="AU25" s="376"/>
      <c r="AV25" s="376"/>
      <c r="AW25" s="369"/>
    </row>
    <row r="26" spans="2:49" s="5" customFormat="1" ht="26.4" x14ac:dyDescent="0.25">
      <c r="B26" s="339" t="s">
        <v>110</v>
      </c>
      <c r="C26" s="325" t="s">
        <v>0</v>
      </c>
      <c r="D26" s="312">
        <v>7317103</v>
      </c>
      <c r="E26" s="356"/>
      <c r="F26" s="356"/>
      <c r="G26" s="356"/>
      <c r="H26" s="356"/>
      <c r="I26" s="358"/>
      <c r="J26" s="312"/>
      <c r="K26" s="356"/>
      <c r="L26" s="356"/>
      <c r="M26" s="356"/>
      <c r="N26" s="356"/>
      <c r="O26" s="358"/>
      <c r="P26" s="312"/>
      <c r="Q26" s="356"/>
      <c r="R26" s="356"/>
      <c r="S26" s="356"/>
      <c r="T26" s="356"/>
      <c r="U26" s="312"/>
      <c r="V26" s="356"/>
      <c r="W26" s="356"/>
      <c r="X26" s="312"/>
      <c r="Y26" s="356"/>
      <c r="Z26" s="356"/>
      <c r="AA26" s="312"/>
      <c r="AB26" s="356"/>
      <c r="AC26" s="356"/>
      <c r="AD26" s="312"/>
      <c r="AE26" s="356"/>
      <c r="AF26" s="356"/>
      <c r="AG26" s="356"/>
      <c r="AH26" s="356"/>
      <c r="AI26" s="312"/>
      <c r="AJ26" s="356"/>
      <c r="AK26" s="356"/>
      <c r="AL26" s="356"/>
      <c r="AM26" s="356"/>
      <c r="AN26" s="312"/>
      <c r="AO26" s="356"/>
      <c r="AP26" s="356"/>
      <c r="AQ26" s="356"/>
      <c r="AR26" s="356"/>
      <c r="AS26" s="312">
        <v>296451609</v>
      </c>
      <c r="AT26" s="315">
        <v>2346</v>
      </c>
      <c r="AU26" s="315">
        <v>99265961</v>
      </c>
      <c r="AV26" s="362"/>
      <c r="AW26" s="368"/>
    </row>
    <row r="27" spans="2:49" s="5" customFormat="1" ht="26.4" x14ac:dyDescent="0.25">
      <c r="B27" s="339" t="s">
        <v>85</v>
      </c>
      <c r="C27" s="325"/>
      <c r="D27" s="359"/>
      <c r="E27" s="313">
        <v>3567087</v>
      </c>
      <c r="F27" s="313">
        <v>0</v>
      </c>
      <c r="G27" s="313"/>
      <c r="H27" s="313"/>
      <c r="I27" s="312">
        <f>E27</f>
        <v>3567087</v>
      </c>
      <c r="J27" s="359"/>
      <c r="K27" s="313"/>
      <c r="L27" s="313"/>
      <c r="M27" s="313"/>
      <c r="N27" s="313"/>
      <c r="O27" s="312"/>
      <c r="P27" s="359"/>
      <c r="Q27" s="313"/>
      <c r="R27" s="313"/>
      <c r="S27" s="313"/>
      <c r="T27" s="313"/>
      <c r="U27" s="359"/>
      <c r="V27" s="313"/>
      <c r="W27" s="313"/>
      <c r="X27" s="359"/>
      <c r="Y27" s="313"/>
      <c r="Z27" s="313"/>
      <c r="AA27" s="359"/>
      <c r="AB27" s="313"/>
      <c r="AC27" s="313"/>
      <c r="AD27" s="359"/>
      <c r="AE27" s="356"/>
      <c r="AF27" s="356"/>
      <c r="AG27" s="356"/>
      <c r="AH27" s="356"/>
      <c r="AI27" s="359"/>
      <c r="AJ27" s="356"/>
      <c r="AK27" s="356"/>
      <c r="AL27" s="356"/>
      <c r="AM27" s="356"/>
      <c r="AN27" s="359"/>
      <c r="AO27" s="313"/>
      <c r="AP27" s="313"/>
      <c r="AQ27" s="313"/>
      <c r="AR27" s="313"/>
      <c r="AS27" s="359"/>
      <c r="AT27" s="365"/>
      <c r="AU27" s="365"/>
      <c r="AV27" s="362"/>
      <c r="AW27" s="368"/>
    </row>
    <row r="28" spans="2:49" x14ac:dyDescent="0.25">
      <c r="B28" s="337" t="s">
        <v>289</v>
      </c>
      <c r="C28" s="325" t="s">
        <v>47</v>
      </c>
      <c r="D28" s="312">
        <v>398279</v>
      </c>
      <c r="E28" s="357"/>
      <c r="F28" s="357"/>
      <c r="G28" s="357"/>
      <c r="H28" s="357"/>
      <c r="I28" s="359"/>
      <c r="J28" s="312"/>
      <c r="K28" s="357"/>
      <c r="L28" s="357"/>
      <c r="M28" s="357"/>
      <c r="N28" s="357"/>
      <c r="O28" s="359"/>
      <c r="P28" s="312"/>
      <c r="Q28" s="357"/>
      <c r="R28" s="357"/>
      <c r="S28" s="357"/>
      <c r="T28" s="357"/>
      <c r="U28" s="312"/>
      <c r="V28" s="357"/>
      <c r="W28" s="357"/>
      <c r="X28" s="312"/>
      <c r="Y28" s="357"/>
      <c r="Z28" s="357"/>
      <c r="AA28" s="312"/>
      <c r="AB28" s="357"/>
      <c r="AC28" s="357"/>
      <c r="AD28" s="312"/>
      <c r="AE28" s="356"/>
      <c r="AF28" s="356"/>
      <c r="AG28" s="356"/>
      <c r="AH28" s="356"/>
      <c r="AI28" s="312"/>
      <c r="AJ28" s="356"/>
      <c r="AK28" s="356"/>
      <c r="AL28" s="356"/>
      <c r="AM28" s="356"/>
      <c r="AN28" s="312"/>
      <c r="AO28" s="357"/>
      <c r="AP28" s="357"/>
      <c r="AQ28" s="357"/>
      <c r="AR28" s="357"/>
      <c r="AS28" s="312">
        <v>260550812</v>
      </c>
      <c r="AT28" s="315">
        <v>2924</v>
      </c>
      <c r="AU28" s="315">
        <v>99765384</v>
      </c>
      <c r="AV28" s="362"/>
      <c r="AW28" s="368"/>
    </row>
    <row r="29" spans="2:49" s="5" customFormat="1" x14ac:dyDescent="0.25">
      <c r="B29" s="338" t="s">
        <v>290</v>
      </c>
      <c r="C29" s="326"/>
      <c r="D29" s="372"/>
      <c r="E29" s="375"/>
      <c r="F29" s="375"/>
      <c r="G29" s="375"/>
      <c r="H29" s="375"/>
      <c r="I29" s="374"/>
      <c r="J29" s="372"/>
      <c r="K29" s="375"/>
      <c r="L29" s="375"/>
      <c r="M29" s="375"/>
      <c r="N29" s="375"/>
      <c r="O29" s="374"/>
      <c r="P29" s="372"/>
      <c r="Q29" s="375"/>
      <c r="R29" s="375"/>
      <c r="S29" s="375"/>
      <c r="T29" s="375"/>
      <c r="U29" s="372"/>
      <c r="V29" s="375"/>
      <c r="W29" s="375"/>
      <c r="X29" s="372"/>
      <c r="Y29" s="375"/>
      <c r="Z29" s="375"/>
      <c r="AA29" s="372"/>
      <c r="AB29" s="375"/>
      <c r="AC29" s="375"/>
      <c r="AD29" s="372"/>
      <c r="AE29" s="375"/>
      <c r="AF29" s="375"/>
      <c r="AG29" s="375"/>
      <c r="AH29" s="375"/>
      <c r="AI29" s="372"/>
      <c r="AJ29" s="375"/>
      <c r="AK29" s="375"/>
      <c r="AL29" s="375"/>
      <c r="AM29" s="375"/>
      <c r="AN29" s="372"/>
      <c r="AO29" s="375"/>
      <c r="AP29" s="375"/>
      <c r="AQ29" s="375"/>
      <c r="AR29" s="375"/>
      <c r="AS29" s="372"/>
      <c r="AT29" s="366"/>
      <c r="AU29" s="366"/>
      <c r="AV29" s="376"/>
      <c r="AW29" s="369"/>
    </row>
    <row r="30" spans="2:49" s="5" customFormat="1" ht="26.4" x14ac:dyDescent="0.25">
      <c r="B30" s="339" t="s">
        <v>111</v>
      </c>
      <c r="C30" s="325" t="s">
        <v>1</v>
      </c>
      <c r="D30" s="312">
        <v>0</v>
      </c>
      <c r="E30" s="356"/>
      <c r="F30" s="356"/>
      <c r="G30" s="356"/>
      <c r="H30" s="356"/>
      <c r="I30" s="358"/>
      <c r="J30" s="312"/>
      <c r="K30" s="356"/>
      <c r="L30" s="356"/>
      <c r="M30" s="356"/>
      <c r="N30" s="356"/>
      <c r="O30" s="358"/>
      <c r="P30" s="312"/>
      <c r="Q30" s="356"/>
      <c r="R30" s="356"/>
      <c r="S30" s="356"/>
      <c r="T30" s="356"/>
      <c r="U30" s="312"/>
      <c r="V30" s="356"/>
      <c r="W30" s="356"/>
      <c r="X30" s="312"/>
      <c r="Y30" s="356"/>
      <c r="Z30" s="356"/>
      <c r="AA30" s="312"/>
      <c r="AB30" s="356"/>
      <c r="AC30" s="356"/>
      <c r="AD30" s="312"/>
      <c r="AE30" s="356"/>
      <c r="AF30" s="356"/>
      <c r="AG30" s="356"/>
      <c r="AH30" s="356"/>
      <c r="AI30" s="312"/>
      <c r="AJ30" s="356"/>
      <c r="AK30" s="356"/>
      <c r="AL30" s="356"/>
      <c r="AM30" s="356"/>
      <c r="AN30" s="312"/>
      <c r="AO30" s="356"/>
      <c r="AP30" s="356"/>
      <c r="AQ30" s="356"/>
      <c r="AR30" s="356"/>
      <c r="AS30" s="312">
        <v>1060000</v>
      </c>
      <c r="AT30" s="315">
        <v>0</v>
      </c>
      <c r="AU30" s="315">
        <v>0</v>
      </c>
      <c r="AV30" s="362"/>
      <c r="AW30" s="368"/>
    </row>
    <row r="31" spans="2:49" s="5" customFormat="1" ht="26.4" x14ac:dyDescent="0.25">
      <c r="B31" s="339" t="s">
        <v>84</v>
      </c>
      <c r="C31" s="325"/>
      <c r="D31" s="359"/>
      <c r="E31" s="313">
        <v>0</v>
      </c>
      <c r="F31" s="313">
        <v>0</v>
      </c>
      <c r="G31" s="313"/>
      <c r="H31" s="313"/>
      <c r="I31" s="312">
        <f>E31</f>
        <v>0</v>
      </c>
      <c r="J31" s="359"/>
      <c r="K31" s="313"/>
      <c r="L31" s="313"/>
      <c r="M31" s="313"/>
      <c r="N31" s="313"/>
      <c r="O31" s="312"/>
      <c r="P31" s="359"/>
      <c r="Q31" s="313"/>
      <c r="R31" s="313"/>
      <c r="S31" s="313"/>
      <c r="T31" s="313"/>
      <c r="U31" s="359"/>
      <c r="V31" s="313"/>
      <c r="W31" s="313"/>
      <c r="X31" s="359"/>
      <c r="Y31" s="313"/>
      <c r="Z31" s="313"/>
      <c r="AA31" s="359"/>
      <c r="AB31" s="313"/>
      <c r="AC31" s="313"/>
      <c r="AD31" s="359"/>
      <c r="AE31" s="356"/>
      <c r="AF31" s="356"/>
      <c r="AG31" s="356"/>
      <c r="AH31" s="356"/>
      <c r="AI31" s="359"/>
      <c r="AJ31" s="356"/>
      <c r="AK31" s="356"/>
      <c r="AL31" s="356"/>
      <c r="AM31" s="356"/>
      <c r="AN31" s="359"/>
      <c r="AO31" s="313"/>
      <c r="AP31" s="313"/>
      <c r="AQ31" s="313"/>
      <c r="AR31" s="313"/>
      <c r="AS31" s="359"/>
      <c r="AT31" s="365"/>
      <c r="AU31" s="365"/>
      <c r="AV31" s="362"/>
      <c r="AW31" s="368"/>
    </row>
    <row r="32" spans="2:49" x14ac:dyDescent="0.25">
      <c r="B32" s="337" t="s">
        <v>291</v>
      </c>
      <c r="C32" s="325" t="s">
        <v>48</v>
      </c>
      <c r="D32" s="312"/>
      <c r="E32" s="357"/>
      <c r="F32" s="357"/>
      <c r="G32" s="357"/>
      <c r="H32" s="357"/>
      <c r="I32" s="359"/>
      <c r="J32" s="312"/>
      <c r="K32" s="357"/>
      <c r="L32" s="357"/>
      <c r="M32" s="357"/>
      <c r="N32" s="357"/>
      <c r="O32" s="359"/>
      <c r="P32" s="312"/>
      <c r="Q32" s="357"/>
      <c r="R32" s="357"/>
      <c r="S32" s="357"/>
      <c r="T32" s="357"/>
      <c r="U32" s="312"/>
      <c r="V32" s="357"/>
      <c r="W32" s="357"/>
      <c r="X32" s="312"/>
      <c r="Y32" s="357"/>
      <c r="Z32" s="357"/>
      <c r="AA32" s="312"/>
      <c r="AB32" s="357"/>
      <c r="AC32" s="357"/>
      <c r="AD32" s="312"/>
      <c r="AE32" s="356"/>
      <c r="AF32" s="356"/>
      <c r="AG32" s="356"/>
      <c r="AH32" s="356"/>
      <c r="AI32" s="312"/>
      <c r="AJ32" s="356"/>
      <c r="AK32" s="356"/>
      <c r="AL32" s="356"/>
      <c r="AM32" s="356"/>
      <c r="AN32" s="312"/>
      <c r="AO32" s="357"/>
      <c r="AP32" s="357"/>
      <c r="AQ32" s="357"/>
      <c r="AR32" s="357"/>
      <c r="AS32" s="312"/>
      <c r="AT32" s="315"/>
      <c r="AU32" s="315"/>
      <c r="AV32" s="362"/>
      <c r="AW32" s="368"/>
    </row>
    <row r="33" spans="2:49" s="5" customFormat="1" x14ac:dyDescent="0.25">
      <c r="B33" s="338" t="s">
        <v>292</v>
      </c>
      <c r="C33" s="326"/>
      <c r="D33" s="372"/>
      <c r="E33" s="375"/>
      <c r="F33" s="375"/>
      <c r="G33" s="375"/>
      <c r="H33" s="375"/>
      <c r="I33" s="374"/>
      <c r="J33" s="372"/>
      <c r="K33" s="375"/>
      <c r="L33" s="375"/>
      <c r="M33" s="375"/>
      <c r="N33" s="375"/>
      <c r="O33" s="374"/>
      <c r="P33" s="372"/>
      <c r="Q33" s="375"/>
      <c r="R33" s="375"/>
      <c r="S33" s="375"/>
      <c r="T33" s="375"/>
      <c r="U33" s="372"/>
      <c r="V33" s="375"/>
      <c r="W33" s="375"/>
      <c r="X33" s="372"/>
      <c r="Y33" s="375"/>
      <c r="Z33" s="375"/>
      <c r="AA33" s="372"/>
      <c r="AB33" s="375"/>
      <c r="AC33" s="375"/>
      <c r="AD33" s="372"/>
      <c r="AE33" s="375"/>
      <c r="AF33" s="375"/>
      <c r="AG33" s="375"/>
      <c r="AH33" s="375"/>
      <c r="AI33" s="372"/>
      <c r="AJ33" s="375"/>
      <c r="AK33" s="375"/>
      <c r="AL33" s="375"/>
      <c r="AM33" s="375"/>
      <c r="AN33" s="372"/>
      <c r="AO33" s="375"/>
      <c r="AP33" s="375"/>
      <c r="AQ33" s="375"/>
      <c r="AR33" s="375"/>
      <c r="AS33" s="372"/>
      <c r="AT33" s="366"/>
      <c r="AU33" s="366"/>
      <c r="AV33" s="376"/>
      <c r="AW33" s="369"/>
    </row>
    <row r="34" spans="2:49" s="5" customFormat="1" x14ac:dyDescent="0.25">
      <c r="B34" s="337" t="s">
        <v>90</v>
      </c>
      <c r="C34" s="325" t="s">
        <v>2</v>
      </c>
      <c r="D34" s="312"/>
      <c r="E34" s="356"/>
      <c r="F34" s="356"/>
      <c r="G34" s="356"/>
      <c r="H34" s="356"/>
      <c r="I34" s="358"/>
      <c r="J34" s="312"/>
      <c r="K34" s="356"/>
      <c r="L34" s="356"/>
      <c r="M34" s="356"/>
      <c r="N34" s="356"/>
      <c r="O34" s="358"/>
      <c r="P34" s="312"/>
      <c r="Q34" s="356"/>
      <c r="R34" s="356"/>
      <c r="S34" s="356"/>
      <c r="T34" s="356"/>
      <c r="U34" s="312"/>
      <c r="V34" s="356"/>
      <c r="W34" s="356"/>
      <c r="X34" s="312"/>
      <c r="Y34" s="356"/>
      <c r="Z34" s="356"/>
      <c r="AA34" s="312"/>
      <c r="AB34" s="356"/>
      <c r="AC34" s="356"/>
      <c r="AD34" s="312"/>
      <c r="AE34" s="356"/>
      <c r="AF34" s="356"/>
      <c r="AG34" s="356"/>
      <c r="AH34" s="356"/>
      <c r="AI34" s="312"/>
      <c r="AJ34" s="356"/>
      <c r="AK34" s="356"/>
      <c r="AL34" s="356"/>
      <c r="AM34" s="356"/>
      <c r="AN34" s="312"/>
      <c r="AO34" s="356"/>
      <c r="AP34" s="356"/>
      <c r="AQ34" s="356"/>
      <c r="AR34" s="356"/>
      <c r="AS34" s="312"/>
      <c r="AT34" s="315"/>
      <c r="AU34" s="315"/>
      <c r="AV34" s="362"/>
      <c r="AW34" s="368"/>
    </row>
    <row r="35" spans="2:49" s="5" customFormat="1" x14ac:dyDescent="0.25">
      <c r="B35" s="339" t="s">
        <v>91</v>
      </c>
      <c r="C35" s="325"/>
      <c r="D35" s="359"/>
      <c r="E35" s="313"/>
      <c r="F35" s="313"/>
      <c r="G35" s="313"/>
      <c r="H35" s="313"/>
      <c r="I35" s="312">
        <f>F35</f>
        <v>0</v>
      </c>
      <c r="J35" s="359"/>
      <c r="K35" s="313"/>
      <c r="L35" s="313"/>
      <c r="M35" s="313"/>
      <c r="N35" s="313"/>
      <c r="O35" s="312"/>
      <c r="P35" s="359"/>
      <c r="Q35" s="313"/>
      <c r="R35" s="313"/>
      <c r="S35" s="313"/>
      <c r="T35" s="313"/>
      <c r="U35" s="359"/>
      <c r="V35" s="313"/>
      <c r="W35" s="313"/>
      <c r="X35" s="359"/>
      <c r="Y35" s="313"/>
      <c r="Z35" s="313"/>
      <c r="AA35" s="359"/>
      <c r="AB35" s="313"/>
      <c r="AC35" s="313"/>
      <c r="AD35" s="359"/>
      <c r="AE35" s="356"/>
      <c r="AF35" s="356"/>
      <c r="AG35" s="356"/>
      <c r="AH35" s="356"/>
      <c r="AI35" s="359"/>
      <c r="AJ35" s="356"/>
      <c r="AK35" s="356"/>
      <c r="AL35" s="356"/>
      <c r="AM35" s="356"/>
      <c r="AN35" s="359"/>
      <c r="AO35" s="313"/>
      <c r="AP35" s="313"/>
      <c r="AQ35" s="313"/>
      <c r="AR35" s="313"/>
      <c r="AS35" s="359"/>
      <c r="AT35" s="365"/>
      <c r="AU35" s="365"/>
      <c r="AV35" s="362"/>
      <c r="AW35" s="368"/>
    </row>
    <row r="36" spans="2:49" x14ac:dyDescent="0.25">
      <c r="B36" s="337" t="s">
        <v>293</v>
      </c>
      <c r="C36" s="325" t="s">
        <v>3</v>
      </c>
      <c r="D36" s="312"/>
      <c r="E36" s="313"/>
      <c r="F36" s="313"/>
      <c r="G36" s="313"/>
      <c r="H36" s="313"/>
      <c r="I36" s="312">
        <f>F36</f>
        <v>0</v>
      </c>
      <c r="J36" s="312"/>
      <c r="K36" s="313"/>
      <c r="L36" s="313"/>
      <c r="M36" s="313"/>
      <c r="N36" s="313"/>
      <c r="O36" s="312"/>
      <c r="P36" s="312"/>
      <c r="Q36" s="313"/>
      <c r="R36" s="313"/>
      <c r="S36" s="313"/>
      <c r="T36" s="313"/>
      <c r="U36" s="312"/>
      <c r="V36" s="313"/>
      <c r="W36" s="313"/>
      <c r="X36" s="312"/>
      <c r="Y36" s="313"/>
      <c r="Z36" s="313"/>
      <c r="AA36" s="312"/>
      <c r="AB36" s="313"/>
      <c r="AC36" s="313"/>
      <c r="AD36" s="312"/>
      <c r="AE36" s="356"/>
      <c r="AF36" s="356"/>
      <c r="AG36" s="356"/>
      <c r="AH36" s="356"/>
      <c r="AI36" s="312"/>
      <c r="AJ36" s="356"/>
      <c r="AK36" s="356"/>
      <c r="AL36" s="356"/>
      <c r="AM36" s="356"/>
      <c r="AN36" s="312"/>
      <c r="AO36" s="313"/>
      <c r="AP36" s="313"/>
      <c r="AQ36" s="313"/>
      <c r="AR36" s="313"/>
      <c r="AS36" s="312"/>
      <c r="AT36" s="315"/>
      <c r="AU36" s="315"/>
      <c r="AV36" s="362"/>
      <c r="AW36" s="368"/>
    </row>
    <row r="37" spans="2:49" x14ac:dyDescent="0.25">
      <c r="B37" s="338" t="s">
        <v>294</v>
      </c>
      <c r="C37" s="325"/>
      <c r="D37" s="372"/>
      <c r="E37" s="373"/>
      <c r="F37" s="373"/>
      <c r="G37" s="373"/>
      <c r="H37" s="373"/>
      <c r="I37" s="372"/>
      <c r="J37" s="372"/>
      <c r="K37" s="373"/>
      <c r="L37" s="373"/>
      <c r="M37" s="373"/>
      <c r="N37" s="373"/>
      <c r="O37" s="372"/>
      <c r="P37" s="372"/>
      <c r="Q37" s="373"/>
      <c r="R37" s="373"/>
      <c r="S37" s="373"/>
      <c r="T37" s="373"/>
      <c r="U37" s="372"/>
      <c r="V37" s="373"/>
      <c r="W37" s="373"/>
      <c r="X37" s="372"/>
      <c r="Y37" s="373"/>
      <c r="Z37" s="373"/>
      <c r="AA37" s="372"/>
      <c r="AB37" s="373"/>
      <c r="AC37" s="373"/>
      <c r="AD37" s="372"/>
      <c r="AE37" s="375"/>
      <c r="AF37" s="375"/>
      <c r="AG37" s="375"/>
      <c r="AH37" s="375"/>
      <c r="AI37" s="372"/>
      <c r="AJ37" s="375"/>
      <c r="AK37" s="375"/>
      <c r="AL37" s="375"/>
      <c r="AM37" s="375"/>
      <c r="AN37" s="372"/>
      <c r="AO37" s="373"/>
      <c r="AP37" s="373"/>
      <c r="AQ37" s="373"/>
      <c r="AR37" s="373"/>
      <c r="AS37" s="372"/>
      <c r="AT37" s="366"/>
      <c r="AU37" s="366"/>
      <c r="AV37" s="376"/>
      <c r="AW37" s="369"/>
    </row>
    <row r="38" spans="2:49" ht="28.5" customHeight="1" x14ac:dyDescent="0.25">
      <c r="B38" s="339" t="s">
        <v>124</v>
      </c>
      <c r="C38" s="325" t="s">
        <v>40</v>
      </c>
      <c r="D38" s="312"/>
      <c r="E38" s="356"/>
      <c r="F38" s="356"/>
      <c r="G38" s="356"/>
      <c r="H38" s="356"/>
      <c r="I38" s="358"/>
      <c r="J38" s="312"/>
      <c r="K38" s="356"/>
      <c r="L38" s="356"/>
      <c r="M38" s="356"/>
      <c r="N38" s="356"/>
      <c r="O38" s="358"/>
      <c r="P38" s="312"/>
      <c r="Q38" s="356"/>
      <c r="R38" s="356"/>
      <c r="S38" s="356"/>
      <c r="T38" s="356"/>
      <c r="U38" s="312"/>
      <c r="V38" s="356"/>
      <c r="W38" s="356"/>
      <c r="X38" s="312"/>
      <c r="Y38" s="356"/>
      <c r="Z38" s="356"/>
      <c r="AA38" s="312"/>
      <c r="AB38" s="356"/>
      <c r="AC38" s="356"/>
      <c r="AD38" s="312"/>
      <c r="AE38" s="356"/>
      <c r="AF38" s="356"/>
      <c r="AG38" s="356"/>
      <c r="AH38" s="356"/>
      <c r="AI38" s="312"/>
      <c r="AJ38" s="356"/>
      <c r="AK38" s="356"/>
      <c r="AL38" s="356"/>
      <c r="AM38" s="356"/>
      <c r="AN38" s="312"/>
      <c r="AO38" s="356"/>
      <c r="AP38" s="356"/>
      <c r="AQ38" s="356"/>
      <c r="AR38" s="356"/>
      <c r="AS38" s="312"/>
      <c r="AT38" s="315"/>
      <c r="AU38" s="315"/>
      <c r="AV38" s="362"/>
      <c r="AW38" s="368"/>
    </row>
    <row r="39" spans="2:49" ht="28.2" customHeight="1" x14ac:dyDescent="0.25">
      <c r="B39" s="339" t="s">
        <v>86</v>
      </c>
      <c r="C39" s="325"/>
      <c r="D39" s="359"/>
      <c r="E39" s="313"/>
      <c r="F39" s="313"/>
      <c r="G39" s="313"/>
      <c r="H39" s="313"/>
      <c r="I39" s="312">
        <v>0</v>
      </c>
      <c r="J39" s="359"/>
      <c r="K39" s="313"/>
      <c r="L39" s="313"/>
      <c r="M39" s="313"/>
      <c r="N39" s="313"/>
      <c r="O39" s="312"/>
      <c r="P39" s="359"/>
      <c r="Q39" s="313"/>
      <c r="R39" s="313"/>
      <c r="S39" s="313"/>
      <c r="T39" s="313"/>
      <c r="U39" s="359"/>
      <c r="V39" s="313"/>
      <c r="W39" s="313"/>
      <c r="X39" s="359"/>
      <c r="Y39" s="313"/>
      <c r="Z39" s="313"/>
      <c r="AA39" s="359"/>
      <c r="AB39" s="313"/>
      <c r="AC39" s="313"/>
      <c r="AD39" s="359"/>
      <c r="AE39" s="356"/>
      <c r="AF39" s="356"/>
      <c r="AG39" s="356"/>
      <c r="AH39" s="356"/>
      <c r="AI39" s="359"/>
      <c r="AJ39" s="356"/>
      <c r="AK39" s="356"/>
      <c r="AL39" s="356"/>
      <c r="AM39" s="356"/>
      <c r="AN39" s="359"/>
      <c r="AO39" s="313"/>
      <c r="AP39" s="313"/>
      <c r="AQ39" s="313"/>
      <c r="AR39" s="313"/>
      <c r="AS39" s="359"/>
      <c r="AT39" s="365"/>
      <c r="AU39" s="365"/>
      <c r="AV39" s="362"/>
      <c r="AW39" s="368"/>
    </row>
    <row r="40" spans="2:49" x14ac:dyDescent="0.25">
      <c r="B40" s="338" t="s">
        <v>295</v>
      </c>
      <c r="C40" s="326"/>
      <c r="D40" s="374"/>
      <c r="E40" s="373"/>
      <c r="F40" s="373"/>
      <c r="G40" s="373"/>
      <c r="H40" s="373"/>
      <c r="I40" s="372"/>
      <c r="J40" s="374"/>
      <c r="K40" s="373"/>
      <c r="L40" s="373"/>
      <c r="M40" s="373"/>
      <c r="N40" s="373"/>
      <c r="O40" s="372"/>
      <c r="P40" s="374"/>
      <c r="Q40" s="373"/>
      <c r="R40" s="373"/>
      <c r="S40" s="373"/>
      <c r="T40" s="373"/>
      <c r="U40" s="374"/>
      <c r="V40" s="373"/>
      <c r="W40" s="373"/>
      <c r="X40" s="374"/>
      <c r="Y40" s="373"/>
      <c r="Z40" s="373"/>
      <c r="AA40" s="374"/>
      <c r="AB40" s="373"/>
      <c r="AC40" s="373"/>
      <c r="AD40" s="374"/>
      <c r="AE40" s="375"/>
      <c r="AF40" s="375"/>
      <c r="AG40" s="375"/>
      <c r="AH40" s="375"/>
      <c r="AI40" s="374"/>
      <c r="AJ40" s="375"/>
      <c r="AK40" s="375"/>
      <c r="AL40" s="375"/>
      <c r="AM40" s="375"/>
      <c r="AN40" s="374"/>
      <c r="AO40" s="373"/>
      <c r="AP40" s="373"/>
      <c r="AQ40" s="373"/>
      <c r="AR40" s="373"/>
      <c r="AS40" s="374"/>
      <c r="AT40" s="376"/>
      <c r="AU40" s="376"/>
      <c r="AV40" s="376"/>
      <c r="AW40" s="369"/>
    </row>
    <row r="41" spans="2:49" x14ac:dyDescent="0.25">
      <c r="B41" s="339" t="s">
        <v>112</v>
      </c>
      <c r="C41" s="325" t="s">
        <v>42</v>
      </c>
      <c r="D41" s="312"/>
      <c r="E41" s="356"/>
      <c r="F41" s="356"/>
      <c r="G41" s="356"/>
      <c r="H41" s="356"/>
      <c r="I41" s="358"/>
      <c r="J41" s="312"/>
      <c r="K41" s="356"/>
      <c r="L41" s="356"/>
      <c r="M41" s="356"/>
      <c r="N41" s="356"/>
      <c r="O41" s="358"/>
      <c r="P41" s="312"/>
      <c r="Q41" s="356"/>
      <c r="R41" s="356"/>
      <c r="S41" s="356"/>
      <c r="T41" s="356"/>
      <c r="U41" s="312"/>
      <c r="V41" s="356"/>
      <c r="W41" s="356"/>
      <c r="X41" s="312"/>
      <c r="Y41" s="356"/>
      <c r="Z41" s="356"/>
      <c r="AA41" s="312"/>
      <c r="AB41" s="356"/>
      <c r="AC41" s="356"/>
      <c r="AD41" s="312"/>
      <c r="AE41" s="356"/>
      <c r="AF41" s="356"/>
      <c r="AG41" s="356"/>
      <c r="AH41" s="356"/>
      <c r="AI41" s="312"/>
      <c r="AJ41" s="356"/>
      <c r="AK41" s="356"/>
      <c r="AL41" s="356"/>
      <c r="AM41" s="356"/>
      <c r="AN41" s="312"/>
      <c r="AO41" s="356"/>
      <c r="AP41" s="356"/>
      <c r="AQ41" s="356"/>
      <c r="AR41" s="356"/>
      <c r="AS41" s="312"/>
      <c r="AT41" s="315"/>
      <c r="AU41" s="315"/>
      <c r="AV41" s="362"/>
      <c r="AW41" s="368"/>
    </row>
    <row r="42" spans="2:49" s="5" customFormat="1" ht="26.4" x14ac:dyDescent="0.25">
      <c r="B42" s="339" t="s">
        <v>92</v>
      </c>
      <c r="C42" s="325"/>
      <c r="D42" s="359"/>
      <c r="E42" s="313"/>
      <c r="F42" s="313"/>
      <c r="G42" s="313"/>
      <c r="H42" s="313"/>
      <c r="I42" s="312">
        <v>0</v>
      </c>
      <c r="J42" s="359"/>
      <c r="K42" s="313"/>
      <c r="L42" s="313"/>
      <c r="M42" s="313"/>
      <c r="N42" s="313"/>
      <c r="O42" s="312"/>
      <c r="P42" s="359"/>
      <c r="Q42" s="313"/>
      <c r="R42" s="313"/>
      <c r="S42" s="313"/>
      <c r="T42" s="313"/>
      <c r="U42" s="359"/>
      <c r="V42" s="313"/>
      <c r="W42" s="313"/>
      <c r="X42" s="359"/>
      <c r="Y42" s="313"/>
      <c r="Z42" s="313"/>
      <c r="AA42" s="359"/>
      <c r="AB42" s="313"/>
      <c r="AC42" s="313"/>
      <c r="AD42" s="359"/>
      <c r="AE42" s="356"/>
      <c r="AF42" s="356"/>
      <c r="AG42" s="356"/>
      <c r="AH42" s="356"/>
      <c r="AI42" s="359"/>
      <c r="AJ42" s="356"/>
      <c r="AK42" s="356"/>
      <c r="AL42" s="356"/>
      <c r="AM42" s="356"/>
      <c r="AN42" s="359"/>
      <c r="AO42" s="313"/>
      <c r="AP42" s="313"/>
      <c r="AQ42" s="313"/>
      <c r="AR42" s="313"/>
      <c r="AS42" s="359"/>
      <c r="AT42" s="365"/>
      <c r="AU42" s="365"/>
      <c r="AV42" s="362"/>
      <c r="AW42" s="368"/>
    </row>
    <row r="43" spans="2:49" x14ac:dyDescent="0.25">
      <c r="B43" s="337" t="s">
        <v>296</v>
      </c>
      <c r="C43" s="325" t="s">
        <v>46</v>
      </c>
      <c r="D43" s="312"/>
      <c r="E43" s="357"/>
      <c r="F43" s="357"/>
      <c r="G43" s="357"/>
      <c r="H43" s="357"/>
      <c r="I43" s="359"/>
      <c r="J43" s="312"/>
      <c r="K43" s="357"/>
      <c r="L43" s="357"/>
      <c r="M43" s="357"/>
      <c r="N43" s="357"/>
      <c r="O43" s="359"/>
      <c r="P43" s="312"/>
      <c r="Q43" s="357"/>
      <c r="R43" s="357"/>
      <c r="S43" s="357"/>
      <c r="T43" s="357"/>
      <c r="U43" s="312"/>
      <c r="V43" s="357"/>
      <c r="W43" s="357"/>
      <c r="X43" s="312"/>
      <c r="Y43" s="357"/>
      <c r="Z43" s="357"/>
      <c r="AA43" s="312"/>
      <c r="AB43" s="357"/>
      <c r="AC43" s="357"/>
      <c r="AD43" s="358"/>
      <c r="AE43" s="356"/>
      <c r="AF43" s="356"/>
      <c r="AG43" s="356"/>
      <c r="AH43" s="356"/>
      <c r="AI43" s="312"/>
      <c r="AJ43" s="356"/>
      <c r="AK43" s="356"/>
      <c r="AL43" s="356"/>
      <c r="AM43" s="356"/>
      <c r="AN43" s="312"/>
      <c r="AO43" s="357"/>
      <c r="AP43" s="357"/>
      <c r="AQ43" s="357"/>
      <c r="AR43" s="357"/>
      <c r="AS43" s="312"/>
      <c r="AT43" s="315"/>
      <c r="AU43" s="315"/>
      <c r="AV43" s="362"/>
      <c r="AW43" s="368"/>
    </row>
    <row r="44" spans="2:49" x14ac:dyDescent="0.25">
      <c r="B44" s="338" t="s">
        <v>297</v>
      </c>
      <c r="C44" s="325"/>
      <c r="D44" s="372"/>
      <c r="E44" s="375"/>
      <c r="F44" s="375"/>
      <c r="G44" s="375"/>
      <c r="H44" s="375"/>
      <c r="I44" s="374"/>
      <c r="J44" s="372"/>
      <c r="K44" s="375"/>
      <c r="L44" s="375"/>
      <c r="M44" s="375"/>
      <c r="N44" s="375"/>
      <c r="O44" s="374"/>
      <c r="P44" s="372"/>
      <c r="Q44" s="375"/>
      <c r="R44" s="375"/>
      <c r="S44" s="375"/>
      <c r="T44" s="375"/>
      <c r="U44" s="372"/>
      <c r="V44" s="375"/>
      <c r="W44" s="375"/>
      <c r="X44" s="372"/>
      <c r="Y44" s="375"/>
      <c r="Z44" s="375"/>
      <c r="AA44" s="372"/>
      <c r="AB44" s="375"/>
      <c r="AC44" s="375"/>
      <c r="AD44" s="374"/>
      <c r="AE44" s="375"/>
      <c r="AF44" s="375"/>
      <c r="AG44" s="375"/>
      <c r="AH44" s="375"/>
      <c r="AI44" s="372"/>
      <c r="AJ44" s="375"/>
      <c r="AK44" s="375"/>
      <c r="AL44" s="375"/>
      <c r="AM44" s="375"/>
      <c r="AN44" s="372"/>
      <c r="AO44" s="375"/>
      <c r="AP44" s="375"/>
      <c r="AQ44" s="375"/>
      <c r="AR44" s="375"/>
      <c r="AS44" s="372"/>
      <c r="AT44" s="366"/>
      <c r="AU44" s="366"/>
      <c r="AV44" s="376"/>
      <c r="AW44" s="369"/>
    </row>
    <row r="45" spans="2:49" x14ac:dyDescent="0.25">
      <c r="B45" s="339" t="s">
        <v>115</v>
      </c>
      <c r="C45" s="325" t="s">
        <v>30</v>
      </c>
      <c r="D45" s="312"/>
      <c r="E45" s="313"/>
      <c r="F45" s="313"/>
      <c r="G45" s="313"/>
      <c r="H45" s="313"/>
      <c r="I45" s="312">
        <v>0</v>
      </c>
      <c r="J45" s="312"/>
      <c r="K45" s="313"/>
      <c r="L45" s="313"/>
      <c r="M45" s="313"/>
      <c r="N45" s="313"/>
      <c r="O45" s="312"/>
      <c r="P45" s="312"/>
      <c r="Q45" s="313"/>
      <c r="R45" s="313"/>
      <c r="S45" s="313"/>
      <c r="T45" s="313"/>
      <c r="U45" s="312"/>
      <c r="V45" s="313"/>
      <c r="W45" s="313"/>
      <c r="X45" s="312"/>
      <c r="Y45" s="313"/>
      <c r="Z45" s="313"/>
      <c r="AA45" s="312"/>
      <c r="AB45" s="313"/>
      <c r="AC45" s="313"/>
      <c r="AD45" s="312"/>
      <c r="AE45" s="356"/>
      <c r="AF45" s="356"/>
      <c r="AG45" s="356"/>
      <c r="AH45" s="356"/>
      <c r="AI45" s="312"/>
      <c r="AJ45" s="356"/>
      <c r="AK45" s="356"/>
      <c r="AL45" s="356"/>
      <c r="AM45" s="356"/>
      <c r="AN45" s="312"/>
      <c r="AO45" s="313"/>
      <c r="AP45" s="313"/>
      <c r="AQ45" s="313"/>
      <c r="AR45" s="313"/>
      <c r="AS45" s="312">
        <v>12193450</v>
      </c>
      <c r="AT45" s="315"/>
      <c r="AU45" s="315">
        <v>3504816</v>
      </c>
      <c r="AV45" s="362"/>
      <c r="AW45" s="368"/>
    </row>
    <row r="46" spans="2:49" x14ac:dyDescent="0.25">
      <c r="B46" s="337" t="s">
        <v>116</v>
      </c>
      <c r="C46" s="325" t="s">
        <v>31</v>
      </c>
      <c r="D46" s="312"/>
      <c r="E46" s="313"/>
      <c r="F46" s="313"/>
      <c r="G46" s="313"/>
      <c r="H46" s="313"/>
      <c r="I46" s="312">
        <v>0</v>
      </c>
      <c r="J46" s="312"/>
      <c r="K46" s="313"/>
      <c r="L46" s="313"/>
      <c r="M46" s="313"/>
      <c r="N46" s="313"/>
      <c r="O46" s="312"/>
      <c r="P46" s="312"/>
      <c r="Q46" s="313"/>
      <c r="R46" s="313"/>
      <c r="S46" s="313"/>
      <c r="T46" s="313"/>
      <c r="U46" s="312"/>
      <c r="V46" s="313"/>
      <c r="W46" s="313"/>
      <c r="X46" s="312"/>
      <c r="Y46" s="313"/>
      <c r="Z46" s="313"/>
      <c r="AA46" s="312"/>
      <c r="AB46" s="313"/>
      <c r="AC46" s="313"/>
      <c r="AD46" s="312"/>
      <c r="AE46" s="356"/>
      <c r="AF46" s="356"/>
      <c r="AG46" s="356"/>
      <c r="AH46" s="356"/>
      <c r="AI46" s="312"/>
      <c r="AJ46" s="356"/>
      <c r="AK46" s="356"/>
      <c r="AL46" s="356"/>
      <c r="AM46" s="356"/>
      <c r="AN46" s="312"/>
      <c r="AO46" s="313"/>
      <c r="AP46" s="313"/>
      <c r="AQ46" s="313"/>
      <c r="AR46" s="313"/>
      <c r="AS46" s="312">
        <v>3584549</v>
      </c>
      <c r="AT46" s="315"/>
      <c r="AU46" s="315">
        <v>-66724</v>
      </c>
      <c r="AV46" s="362"/>
      <c r="AW46" s="368"/>
    </row>
    <row r="47" spans="2:49" x14ac:dyDescent="0.25">
      <c r="B47" s="337" t="s">
        <v>117</v>
      </c>
      <c r="C47" s="325" t="s">
        <v>32</v>
      </c>
      <c r="D47" s="312"/>
      <c r="E47" s="357"/>
      <c r="F47" s="357"/>
      <c r="G47" s="357"/>
      <c r="H47" s="357"/>
      <c r="I47" s="359"/>
      <c r="J47" s="312"/>
      <c r="K47" s="357"/>
      <c r="L47" s="357"/>
      <c r="M47" s="357"/>
      <c r="N47" s="357"/>
      <c r="O47" s="359"/>
      <c r="P47" s="312"/>
      <c r="Q47" s="357"/>
      <c r="R47" s="357"/>
      <c r="S47" s="357"/>
      <c r="T47" s="357"/>
      <c r="U47" s="312"/>
      <c r="V47" s="357"/>
      <c r="W47" s="357"/>
      <c r="X47" s="312"/>
      <c r="Y47" s="357"/>
      <c r="Z47" s="357"/>
      <c r="AA47" s="312"/>
      <c r="AB47" s="357"/>
      <c r="AC47" s="357"/>
      <c r="AD47" s="312"/>
      <c r="AE47" s="356"/>
      <c r="AF47" s="356"/>
      <c r="AG47" s="356"/>
      <c r="AH47" s="356"/>
      <c r="AI47" s="312"/>
      <c r="AJ47" s="356"/>
      <c r="AK47" s="356"/>
      <c r="AL47" s="356"/>
      <c r="AM47" s="356"/>
      <c r="AN47" s="312"/>
      <c r="AO47" s="357"/>
      <c r="AP47" s="357"/>
      <c r="AQ47" s="357"/>
      <c r="AR47" s="357"/>
      <c r="AS47" s="312">
        <v>12996770</v>
      </c>
      <c r="AT47" s="315"/>
      <c r="AU47" s="315">
        <v>5811899</v>
      </c>
      <c r="AV47" s="362"/>
      <c r="AW47" s="368"/>
    </row>
    <row r="48" spans="2:49" x14ac:dyDescent="0.25">
      <c r="B48" s="338" t="s">
        <v>298</v>
      </c>
      <c r="C48" s="325"/>
      <c r="D48" s="372"/>
      <c r="E48" s="375"/>
      <c r="F48" s="375"/>
      <c r="G48" s="375"/>
      <c r="H48" s="375"/>
      <c r="I48" s="374"/>
      <c r="J48" s="372"/>
      <c r="K48" s="375"/>
      <c r="L48" s="375"/>
      <c r="M48" s="375"/>
      <c r="N48" s="375"/>
      <c r="O48" s="374"/>
      <c r="P48" s="372"/>
      <c r="Q48" s="375"/>
      <c r="R48" s="375"/>
      <c r="S48" s="375"/>
      <c r="T48" s="375"/>
      <c r="U48" s="372"/>
      <c r="V48" s="375"/>
      <c r="W48" s="375"/>
      <c r="X48" s="372"/>
      <c r="Y48" s="375"/>
      <c r="Z48" s="375"/>
      <c r="AA48" s="372"/>
      <c r="AB48" s="375"/>
      <c r="AC48" s="375"/>
      <c r="AD48" s="372"/>
      <c r="AE48" s="375"/>
      <c r="AF48" s="375"/>
      <c r="AG48" s="375"/>
      <c r="AH48" s="375"/>
      <c r="AI48" s="372"/>
      <c r="AJ48" s="375"/>
      <c r="AK48" s="375"/>
      <c r="AL48" s="375"/>
      <c r="AM48" s="375"/>
      <c r="AN48" s="372"/>
      <c r="AO48" s="375"/>
      <c r="AP48" s="375"/>
      <c r="AQ48" s="375"/>
      <c r="AR48" s="375"/>
      <c r="AS48" s="372"/>
      <c r="AT48" s="366"/>
      <c r="AU48" s="366"/>
      <c r="AV48" s="376"/>
      <c r="AW48" s="369"/>
    </row>
    <row r="49" spans="2:49" x14ac:dyDescent="0.25">
      <c r="B49" s="337" t="s">
        <v>118</v>
      </c>
      <c r="C49" s="325" t="s">
        <v>33</v>
      </c>
      <c r="D49" s="312"/>
      <c r="E49" s="313"/>
      <c r="F49" s="313"/>
      <c r="G49" s="313"/>
      <c r="H49" s="313"/>
      <c r="I49" s="312">
        <v>0</v>
      </c>
      <c r="J49" s="312"/>
      <c r="K49" s="313"/>
      <c r="L49" s="313"/>
      <c r="M49" s="313"/>
      <c r="N49" s="313"/>
      <c r="O49" s="312"/>
      <c r="P49" s="312"/>
      <c r="Q49" s="313"/>
      <c r="R49" s="313"/>
      <c r="S49" s="313"/>
      <c r="T49" s="313"/>
      <c r="U49" s="312"/>
      <c r="V49" s="313"/>
      <c r="W49" s="313"/>
      <c r="X49" s="312"/>
      <c r="Y49" s="313"/>
      <c r="Z49" s="313"/>
      <c r="AA49" s="312"/>
      <c r="AB49" s="313"/>
      <c r="AC49" s="313"/>
      <c r="AD49" s="312"/>
      <c r="AE49" s="356"/>
      <c r="AF49" s="356"/>
      <c r="AG49" s="356"/>
      <c r="AH49" s="356"/>
      <c r="AI49" s="312"/>
      <c r="AJ49" s="356"/>
      <c r="AK49" s="356"/>
      <c r="AL49" s="356"/>
      <c r="AM49" s="356"/>
      <c r="AN49" s="312"/>
      <c r="AO49" s="313"/>
      <c r="AP49" s="313"/>
      <c r="AQ49" s="313"/>
      <c r="AR49" s="313"/>
      <c r="AS49" s="312">
        <v>242342</v>
      </c>
      <c r="AT49" s="315"/>
      <c r="AU49" s="315">
        <v>2998736</v>
      </c>
      <c r="AV49" s="362"/>
      <c r="AW49" s="368"/>
    </row>
    <row r="50" spans="2:49" x14ac:dyDescent="0.25">
      <c r="B50" s="337" t="s">
        <v>119</v>
      </c>
      <c r="C50" s="325" t="s">
        <v>34</v>
      </c>
      <c r="D50" s="312"/>
      <c r="E50" s="357"/>
      <c r="F50" s="357"/>
      <c r="G50" s="357"/>
      <c r="H50" s="357"/>
      <c r="I50" s="359"/>
      <c r="J50" s="312"/>
      <c r="K50" s="357"/>
      <c r="L50" s="357"/>
      <c r="M50" s="357"/>
      <c r="N50" s="357"/>
      <c r="O50" s="359"/>
      <c r="P50" s="312"/>
      <c r="Q50" s="357"/>
      <c r="R50" s="357"/>
      <c r="S50" s="357"/>
      <c r="T50" s="357"/>
      <c r="U50" s="312"/>
      <c r="V50" s="357"/>
      <c r="W50" s="357"/>
      <c r="X50" s="312"/>
      <c r="Y50" s="357"/>
      <c r="Z50" s="357"/>
      <c r="AA50" s="312"/>
      <c r="AB50" s="357"/>
      <c r="AC50" s="357"/>
      <c r="AD50" s="312"/>
      <c r="AE50" s="356"/>
      <c r="AF50" s="356"/>
      <c r="AG50" s="356"/>
      <c r="AH50" s="356"/>
      <c r="AI50" s="312"/>
      <c r="AJ50" s="356"/>
      <c r="AK50" s="356"/>
      <c r="AL50" s="356"/>
      <c r="AM50" s="356"/>
      <c r="AN50" s="312"/>
      <c r="AO50" s="357"/>
      <c r="AP50" s="357"/>
      <c r="AQ50" s="357"/>
      <c r="AR50" s="357"/>
      <c r="AS50" s="312">
        <v>234035</v>
      </c>
      <c r="AT50" s="315"/>
      <c r="AU50" s="315">
        <v>4458773</v>
      </c>
      <c r="AV50" s="362"/>
      <c r="AW50" s="368"/>
    </row>
    <row r="51" spans="2:49" s="5" customFormat="1" x14ac:dyDescent="0.25">
      <c r="B51" s="337" t="s">
        <v>299</v>
      </c>
      <c r="C51" s="325"/>
      <c r="D51" s="312"/>
      <c r="E51" s="313"/>
      <c r="F51" s="313"/>
      <c r="G51" s="313"/>
      <c r="H51" s="313"/>
      <c r="I51" s="312">
        <v>0</v>
      </c>
      <c r="J51" s="312"/>
      <c r="K51" s="313"/>
      <c r="L51" s="313"/>
      <c r="M51" s="313"/>
      <c r="N51" s="313"/>
      <c r="O51" s="312"/>
      <c r="P51" s="312"/>
      <c r="Q51" s="313"/>
      <c r="R51" s="313"/>
      <c r="S51" s="313"/>
      <c r="T51" s="313"/>
      <c r="U51" s="312"/>
      <c r="V51" s="313"/>
      <c r="W51" s="313"/>
      <c r="X51" s="312"/>
      <c r="Y51" s="313"/>
      <c r="Z51" s="313"/>
      <c r="AA51" s="312"/>
      <c r="AB51" s="313"/>
      <c r="AC51" s="313"/>
      <c r="AD51" s="312"/>
      <c r="AE51" s="356"/>
      <c r="AF51" s="356"/>
      <c r="AG51" s="356"/>
      <c r="AH51" s="356"/>
      <c r="AI51" s="312"/>
      <c r="AJ51" s="356"/>
      <c r="AK51" s="356"/>
      <c r="AL51" s="356"/>
      <c r="AM51" s="356"/>
      <c r="AN51" s="312"/>
      <c r="AO51" s="313"/>
      <c r="AP51" s="313"/>
      <c r="AQ51" s="313"/>
      <c r="AR51" s="313"/>
      <c r="AS51" s="312"/>
      <c r="AT51" s="315"/>
      <c r="AU51" s="315"/>
      <c r="AV51" s="362"/>
      <c r="AW51" s="368"/>
    </row>
    <row r="52" spans="2:49" x14ac:dyDescent="0.25">
      <c r="B52" s="337" t="s">
        <v>300</v>
      </c>
      <c r="C52" s="325" t="s">
        <v>4</v>
      </c>
      <c r="D52" s="312"/>
      <c r="E52" s="313"/>
      <c r="F52" s="313"/>
      <c r="G52" s="313"/>
      <c r="H52" s="313"/>
      <c r="I52" s="312">
        <v>0</v>
      </c>
      <c r="J52" s="312"/>
      <c r="K52" s="313"/>
      <c r="L52" s="313"/>
      <c r="M52" s="313"/>
      <c r="N52" s="313"/>
      <c r="O52" s="312"/>
      <c r="P52" s="312"/>
      <c r="Q52" s="313"/>
      <c r="R52" s="313"/>
      <c r="S52" s="313"/>
      <c r="T52" s="313"/>
      <c r="U52" s="312"/>
      <c r="V52" s="313"/>
      <c r="W52" s="313"/>
      <c r="X52" s="312"/>
      <c r="Y52" s="313"/>
      <c r="Z52" s="313"/>
      <c r="AA52" s="312"/>
      <c r="AB52" s="313"/>
      <c r="AC52" s="313"/>
      <c r="AD52" s="312"/>
      <c r="AE52" s="356"/>
      <c r="AF52" s="356"/>
      <c r="AG52" s="356"/>
      <c r="AH52" s="356"/>
      <c r="AI52" s="312"/>
      <c r="AJ52" s="356"/>
      <c r="AK52" s="356"/>
      <c r="AL52" s="356"/>
      <c r="AM52" s="356"/>
      <c r="AN52" s="312"/>
      <c r="AO52" s="313"/>
      <c r="AP52" s="313"/>
      <c r="AQ52" s="313"/>
      <c r="AR52" s="313"/>
      <c r="AS52" s="312"/>
      <c r="AT52" s="315"/>
      <c r="AU52" s="315"/>
      <c r="AV52" s="362"/>
      <c r="AW52" s="368"/>
    </row>
    <row r="53" spans="2:49" s="5" customFormat="1" x14ac:dyDescent="0.25">
      <c r="B53" s="337" t="s">
        <v>301</v>
      </c>
      <c r="C53" s="325" t="s">
        <v>5</v>
      </c>
      <c r="D53" s="312"/>
      <c r="E53" s="313"/>
      <c r="F53" s="313"/>
      <c r="G53" s="313"/>
      <c r="H53" s="313"/>
      <c r="I53" s="312">
        <v>0</v>
      </c>
      <c r="J53" s="312"/>
      <c r="K53" s="313"/>
      <c r="L53" s="313"/>
      <c r="M53" s="313"/>
      <c r="N53" s="313"/>
      <c r="O53" s="312"/>
      <c r="P53" s="312"/>
      <c r="Q53" s="313"/>
      <c r="R53" s="313"/>
      <c r="S53" s="313"/>
      <c r="T53" s="313"/>
      <c r="U53" s="312"/>
      <c r="V53" s="313"/>
      <c r="W53" s="313"/>
      <c r="X53" s="312"/>
      <c r="Y53" s="313"/>
      <c r="Z53" s="313"/>
      <c r="AA53" s="312"/>
      <c r="AB53" s="313"/>
      <c r="AC53" s="313"/>
      <c r="AD53" s="312"/>
      <c r="AE53" s="356"/>
      <c r="AF53" s="356"/>
      <c r="AG53" s="356"/>
      <c r="AH53" s="356"/>
      <c r="AI53" s="312"/>
      <c r="AJ53" s="356"/>
      <c r="AK53" s="356"/>
      <c r="AL53" s="356"/>
      <c r="AM53" s="356"/>
      <c r="AN53" s="312"/>
      <c r="AO53" s="313"/>
      <c r="AP53" s="313"/>
      <c r="AQ53" s="313"/>
      <c r="AR53" s="313"/>
      <c r="AS53" s="312"/>
      <c r="AT53" s="315"/>
      <c r="AU53" s="315"/>
      <c r="AV53" s="362"/>
      <c r="AW53" s="368"/>
    </row>
    <row r="54" spans="2:49" s="92" customFormat="1" x14ac:dyDescent="0.25">
      <c r="B54" s="342" t="s">
        <v>302</v>
      </c>
      <c r="C54" s="328" t="s">
        <v>77</v>
      </c>
      <c r="D54" s="316">
        <f>D23+D26-D28+D30-D32+D34-D36+D38+D41-D43+D45+D46-D47-D49+D50+D51+D52+D53</f>
        <v>28216983</v>
      </c>
      <c r="E54" s="317">
        <f>E24+E27+E31+E35-E36+E39+E42+E45+E46-E49+E51+E52+E53</f>
        <v>29837423</v>
      </c>
      <c r="F54" s="394">
        <f>F24+F27+F31+F35-F36+F39+F42+F45+F46-F49+F51+F52+F53</f>
        <v>867882</v>
      </c>
      <c r="G54" s="317"/>
      <c r="H54" s="317"/>
      <c r="I54" s="316">
        <f>E54</f>
        <v>29837423</v>
      </c>
      <c r="J54" s="316"/>
      <c r="K54" s="317"/>
      <c r="L54" s="317"/>
      <c r="M54" s="317"/>
      <c r="N54" s="317"/>
      <c r="O54" s="316"/>
      <c r="P54" s="316"/>
      <c r="Q54" s="317"/>
      <c r="R54" s="317"/>
      <c r="S54" s="317"/>
      <c r="T54" s="317"/>
      <c r="U54" s="316"/>
      <c r="V54" s="317"/>
      <c r="W54" s="317"/>
      <c r="X54" s="316"/>
      <c r="Y54" s="317"/>
      <c r="Z54" s="317"/>
      <c r="AA54" s="316"/>
      <c r="AB54" s="317"/>
      <c r="AC54" s="317"/>
      <c r="AD54" s="316"/>
      <c r="AE54" s="356"/>
      <c r="AF54" s="356"/>
      <c r="AG54" s="356"/>
      <c r="AH54" s="356"/>
      <c r="AI54" s="316"/>
      <c r="AJ54" s="356"/>
      <c r="AK54" s="356"/>
      <c r="AL54" s="356"/>
      <c r="AM54" s="356"/>
      <c r="AN54" s="316"/>
      <c r="AO54" s="317"/>
      <c r="AP54" s="317"/>
      <c r="AQ54" s="317"/>
      <c r="AR54" s="317"/>
      <c r="AS54" s="393">
        <f>AS23+AS26-AS28+AS30-AS32+AS34-AS36+AS38+AS41-AS43+AS45+AS46-AS47-AS49+AS50+AS51+AS52+AS53</f>
        <v>2344157985</v>
      </c>
      <c r="AT54" s="393">
        <f>AT23+AT26-AT28+AT30-AT32+AT34-AT36+AT38+AT41-AT43+AT45+AT46-AT47-AT49+AT50+AT51+AT52+AT53</f>
        <v>131544</v>
      </c>
      <c r="AU54" s="393">
        <f>AU23+AU26-AU28+AU30-AU32+AU34-AU36+AU38+AU41-AU43+AU45+AU46-AU47-AU49+AU50+AU51+AU52+AU53</f>
        <v>821841163</v>
      </c>
      <c r="AV54" s="362"/>
      <c r="AW54" s="368"/>
    </row>
    <row r="55" spans="2:49" ht="26.4" x14ac:dyDescent="0.25">
      <c r="B55" s="342" t="s">
        <v>493</v>
      </c>
      <c r="C55" s="329" t="s">
        <v>28</v>
      </c>
      <c r="D55" s="316">
        <v>0</v>
      </c>
      <c r="E55" s="317">
        <v>0</v>
      </c>
      <c r="F55" s="317">
        <v>0</v>
      </c>
      <c r="G55" s="317"/>
      <c r="H55" s="317"/>
      <c r="I55" s="316">
        <f>E55</f>
        <v>0</v>
      </c>
      <c r="J55" s="316"/>
      <c r="K55" s="317"/>
      <c r="L55" s="317"/>
      <c r="M55" s="317"/>
      <c r="N55" s="317"/>
      <c r="O55" s="316"/>
      <c r="P55" s="316"/>
      <c r="Q55" s="317"/>
      <c r="R55" s="317"/>
      <c r="S55" s="317"/>
      <c r="T55" s="317"/>
      <c r="U55" s="316"/>
      <c r="V55" s="317"/>
      <c r="W55" s="317"/>
      <c r="X55" s="316"/>
      <c r="Y55" s="317"/>
      <c r="Z55" s="317"/>
      <c r="AA55" s="316"/>
      <c r="AB55" s="317"/>
      <c r="AC55" s="317"/>
      <c r="AD55" s="316"/>
      <c r="AE55" s="356"/>
      <c r="AF55" s="356"/>
      <c r="AG55" s="356"/>
      <c r="AH55" s="356"/>
      <c r="AI55" s="316"/>
      <c r="AJ55" s="356"/>
      <c r="AK55" s="356"/>
      <c r="AL55" s="356"/>
      <c r="AM55" s="356"/>
      <c r="AN55" s="316"/>
      <c r="AO55" s="317"/>
      <c r="AP55" s="317"/>
      <c r="AQ55" s="317"/>
      <c r="AR55" s="317"/>
      <c r="AS55" s="316"/>
      <c r="AT55" s="318"/>
      <c r="AU55" s="318"/>
      <c r="AV55" s="362"/>
      <c r="AW55" s="368"/>
    </row>
    <row r="56" spans="2:49" ht="11.85" customHeight="1" x14ac:dyDescent="0.25">
      <c r="B56" s="337" t="s">
        <v>120</v>
      </c>
      <c r="C56" s="329" t="s">
        <v>412</v>
      </c>
      <c r="D56" s="312"/>
      <c r="E56" s="313"/>
      <c r="F56" s="313"/>
      <c r="G56" s="313"/>
      <c r="H56" s="313"/>
      <c r="I56" s="312"/>
      <c r="J56" s="312"/>
      <c r="K56" s="313"/>
      <c r="L56" s="313"/>
      <c r="M56" s="313"/>
      <c r="N56" s="313"/>
      <c r="O56" s="312"/>
      <c r="P56" s="312"/>
      <c r="Q56" s="313"/>
      <c r="R56" s="313"/>
      <c r="S56" s="313"/>
      <c r="T56" s="313"/>
      <c r="U56" s="312"/>
      <c r="V56" s="313"/>
      <c r="W56" s="313"/>
      <c r="X56" s="312"/>
      <c r="Y56" s="313"/>
      <c r="Z56" s="313"/>
      <c r="AA56" s="312"/>
      <c r="AB56" s="313"/>
      <c r="AC56" s="313"/>
      <c r="AD56" s="312"/>
      <c r="AE56" s="356"/>
      <c r="AF56" s="356"/>
      <c r="AG56" s="356"/>
      <c r="AH56" s="356"/>
      <c r="AI56" s="312"/>
      <c r="AJ56" s="356"/>
      <c r="AK56" s="356"/>
      <c r="AL56" s="356"/>
      <c r="AM56" s="356"/>
      <c r="AN56" s="312"/>
      <c r="AO56" s="313"/>
      <c r="AP56" s="313"/>
      <c r="AQ56" s="313"/>
      <c r="AR56" s="313"/>
      <c r="AS56" s="312"/>
      <c r="AT56" s="315"/>
      <c r="AU56" s="315"/>
      <c r="AV56" s="315"/>
      <c r="AW56" s="368"/>
    </row>
    <row r="57" spans="2:49" x14ac:dyDescent="0.25">
      <c r="B57" s="337" t="s">
        <v>121</v>
      </c>
      <c r="C57" s="329" t="s">
        <v>29</v>
      </c>
      <c r="D57" s="312"/>
      <c r="E57" s="313"/>
      <c r="F57" s="313"/>
      <c r="G57" s="313"/>
      <c r="H57" s="313"/>
      <c r="I57" s="312"/>
      <c r="J57" s="312"/>
      <c r="K57" s="313"/>
      <c r="L57" s="313"/>
      <c r="M57" s="313"/>
      <c r="N57" s="313"/>
      <c r="O57" s="312"/>
      <c r="P57" s="312"/>
      <c r="Q57" s="313"/>
      <c r="R57" s="313"/>
      <c r="S57" s="313"/>
      <c r="T57" s="313"/>
      <c r="U57" s="312"/>
      <c r="V57" s="313"/>
      <c r="W57" s="313"/>
      <c r="X57" s="312"/>
      <c r="Y57" s="313"/>
      <c r="Z57" s="313"/>
      <c r="AA57" s="312"/>
      <c r="AB57" s="313"/>
      <c r="AC57" s="313"/>
      <c r="AD57" s="312"/>
      <c r="AE57" s="356"/>
      <c r="AF57" s="356"/>
      <c r="AG57" s="356"/>
      <c r="AH57" s="356"/>
      <c r="AI57" s="312"/>
      <c r="AJ57" s="356"/>
      <c r="AK57" s="356"/>
      <c r="AL57" s="356"/>
      <c r="AM57" s="356"/>
      <c r="AN57" s="312"/>
      <c r="AO57" s="313"/>
      <c r="AP57" s="313"/>
      <c r="AQ57" s="313"/>
      <c r="AR57" s="313"/>
      <c r="AS57" s="312"/>
      <c r="AT57" s="315"/>
      <c r="AU57" s="315"/>
      <c r="AV57" s="315"/>
      <c r="AW57" s="368"/>
    </row>
    <row r="58" spans="2:49" s="5" customFormat="1" x14ac:dyDescent="0.25">
      <c r="B58" s="345" t="s">
        <v>494</v>
      </c>
      <c r="C58" s="346"/>
      <c r="D58" s="347">
        <v>139520</v>
      </c>
      <c r="E58" s="348">
        <v>157658.18</v>
      </c>
      <c r="F58" s="348">
        <v>0</v>
      </c>
      <c r="G58" s="348"/>
      <c r="H58" s="348"/>
      <c r="I58" s="347">
        <f>E58</f>
        <v>157658.18</v>
      </c>
      <c r="J58" s="349"/>
      <c r="K58" s="350"/>
      <c r="L58" s="350"/>
      <c r="M58" s="350"/>
      <c r="N58" s="350"/>
      <c r="O58" s="349"/>
      <c r="P58" s="349"/>
      <c r="Q58" s="350"/>
      <c r="R58" s="350"/>
      <c r="S58" s="350"/>
      <c r="T58" s="350"/>
      <c r="U58" s="380"/>
      <c r="V58" s="381"/>
      <c r="W58" s="381"/>
      <c r="X58" s="380"/>
      <c r="Y58" s="381"/>
      <c r="Z58" s="381"/>
      <c r="AA58" s="380"/>
      <c r="AB58" s="381"/>
      <c r="AC58" s="381"/>
      <c r="AD58" s="380"/>
      <c r="AE58" s="382"/>
      <c r="AF58" s="382"/>
      <c r="AG58" s="382"/>
      <c r="AH58" s="383"/>
      <c r="AI58" s="380"/>
      <c r="AJ58" s="382"/>
      <c r="AK58" s="382"/>
      <c r="AL58" s="382"/>
      <c r="AM58" s="383"/>
      <c r="AN58" s="380"/>
      <c r="AO58" s="381"/>
      <c r="AP58" s="381"/>
      <c r="AQ58" s="381"/>
      <c r="AR58" s="381"/>
      <c r="AS58" s="380"/>
      <c r="AT58" s="384"/>
      <c r="AU58" s="384"/>
      <c r="AV58" s="384"/>
      <c r="AW58" s="385"/>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0"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06" t="s">
        <v>348</v>
      </c>
      <c r="C3" s="402" t="s">
        <v>351</v>
      </c>
      <c r="D3" s="403" t="s">
        <v>352</v>
      </c>
      <c r="E3" s="403" t="s">
        <v>353</v>
      </c>
      <c r="F3" s="403" t="s">
        <v>354</v>
      </c>
      <c r="G3" s="404" t="s">
        <v>355</v>
      </c>
      <c r="H3" s="402" t="s">
        <v>356</v>
      </c>
      <c r="I3" s="403" t="s">
        <v>357</v>
      </c>
      <c r="J3" s="403" t="s">
        <v>358</v>
      </c>
      <c r="K3" s="403" t="s">
        <v>359</v>
      </c>
      <c r="L3" s="403" t="s">
        <v>360</v>
      </c>
      <c r="M3" s="402" t="s">
        <v>361</v>
      </c>
      <c r="N3" s="403" t="s">
        <v>362</v>
      </c>
      <c r="O3" s="403" t="s">
        <v>363</v>
      </c>
      <c r="P3" s="403" t="s">
        <v>364</v>
      </c>
      <c r="Q3" s="402" t="s">
        <v>365</v>
      </c>
      <c r="R3" s="403" t="s">
        <v>366</v>
      </c>
      <c r="S3" s="403" t="s">
        <v>367</v>
      </c>
      <c r="T3" s="403" t="s">
        <v>368</v>
      </c>
      <c r="U3" s="402" t="s">
        <v>369</v>
      </c>
      <c r="V3" s="403" t="s">
        <v>370</v>
      </c>
      <c r="W3" s="403" t="s">
        <v>371</v>
      </c>
      <c r="X3" s="403" t="s">
        <v>413</v>
      </c>
      <c r="Y3" s="402" t="s">
        <v>372</v>
      </c>
      <c r="Z3" s="403" t="s">
        <v>373</v>
      </c>
      <c r="AA3" s="403" t="s">
        <v>374</v>
      </c>
      <c r="AB3" s="403" t="s">
        <v>375</v>
      </c>
      <c r="AC3" s="402" t="s">
        <v>376</v>
      </c>
      <c r="AD3" s="403" t="s">
        <v>377</v>
      </c>
      <c r="AE3" s="403" t="s">
        <v>378</v>
      </c>
      <c r="AF3" s="403" t="s">
        <v>379</v>
      </c>
      <c r="AG3" s="402" t="s">
        <v>380</v>
      </c>
      <c r="AH3" s="403" t="s">
        <v>381</v>
      </c>
      <c r="AI3" s="403" t="s">
        <v>382</v>
      </c>
      <c r="AJ3" s="403" t="s">
        <v>383</v>
      </c>
      <c r="AK3" s="402" t="s">
        <v>384</v>
      </c>
      <c r="AL3" s="403" t="s">
        <v>385</v>
      </c>
      <c r="AM3" s="403" t="s">
        <v>386</v>
      </c>
      <c r="AN3" s="421" t="s">
        <v>387</v>
      </c>
    </row>
    <row r="4" spans="1:40" ht="16.8" x14ac:dyDescent="0.3">
      <c r="B4" s="405" t="s">
        <v>312</v>
      </c>
      <c r="C4" s="387"/>
      <c r="D4" s="386"/>
      <c r="E4" s="386"/>
      <c r="F4" s="386"/>
      <c r="G4" s="388"/>
      <c r="H4" s="387"/>
      <c r="I4" s="386"/>
      <c r="J4" s="386"/>
      <c r="K4" s="386"/>
      <c r="L4" s="386"/>
      <c r="M4" s="387"/>
      <c r="N4" s="386"/>
      <c r="O4" s="386"/>
      <c r="P4" s="386"/>
      <c r="Q4" s="387"/>
      <c r="R4" s="386"/>
      <c r="S4" s="386"/>
      <c r="T4" s="386"/>
      <c r="U4" s="387"/>
      <c r="V4" s="386"/>
      <c r="W4" s="386"/>
      <c r="X4" s="386"/>
      <c r="Y4" s="387"/>
      <c r="Z4" s="386"/>
      <c r="AA4" s="386"/>
      <c r="AB4" s="386"/>
      <c r="AC4" s="387"/>
      <c r="AD4" s="386"/>
      <c r="AE4" s="386"/>
      <c r="AF4" s="386"/>
      <c r="AG4" s="387"/>
      <c r="AH4" s="386"/>
      <c r="AI4" s="386"/>
      <c r="AJ4" s="386"/>
      <c r="AK4" s="387"/>
      <c r="AL4" s="386"/>
      <c r="AM4" s="386"/>
      <c r="AN4" s="423"/>
    </row>
    <row r="5" spans="1:40" s="9" customFormat="1" x14ac:dyDescent="0.25">
      <c r="A5" s="107"/>
      <c r="B5" s="408" t="s">
        <v>308</v>
      </c>
      <c r="C5" s="396"/>
      <c r="D5" s="397">
        <f>2734688+0</f>
        <v>2734688</v>
      </c>
      <c r="E5" s="448"/>
      <c r="F5" s="448"/>
      <c r="G5" s="442"/>
      <c r="H5" s="396"/>
      <c r="I5" s="397"/>
      <c r="J5" s="448"/>
      <c r="K5" s="448"/>
      <c r="L5" s="442"/>
      <c r="M5" s="396"/>
      <c r="N5" s="397"/>
      <c r="O5" s="448"/>
      <c r="P5" s="448"/>
      <c r="Q5" s="396"/>
      <c r="R5" s="397"/>
      <c r="S5" s="448"/>
      <c r="T5" s="448"/>
      <c r="U5" s="396"/>
      <c r="V5" s="397"/>
      <c r="W5" s="448"/>
      <c r="X5" s="448"/>
      <c r="Y5" s="396"/>
      <c r="Z5" s="397"/>
      <c r="AA5" s="448"/>
      <c r="AB5" s="448"/>
      <c r="AC5" s="449"/>
      <c r="AD5" s="448"/>
      <c r="AE5" s="448"/>
      <c r="AF5" s="448"/>
      <c r="AG5" s="449"/>
      <c r="AH5" s="448"/>
      <c r="AI5" s="448"/>
      <c r="AJ5" s="448"/>
      <c r="AK5" s="396"/>
      <c r="AL5" s="397"/>
      <c r="AM5" s="448"/>
      <c r="AN5" s="450"/>
    </row>
    <row r="6" spans="1:40" s="9" customFormat="1" ht="26.4" x14ac:dyDescent="0.25">
      <c r="A6" s="107"/>
      <c r="B6" s="409" t="s">
        <v>309</v>
      </c>
      <c r="C6" s="391"/>
      <c r="D6" s="392">
        <f>D5-87638</f>
        <v>2647050</v>
      </c>
      <c r="E6" s="394">
        <f>'Pt 1 Summary of Data'!E12+'Pt 1 Summary of Data'!E22</f>
        <v>29837423</v>
      </c>
      <c r="F6" s="394">
        <f t="shared" ref="F6:G10" si="0">E6</f>
        <v>29837423</v>
      </c>
      <c r="G6" s="395">
        <f t="shared" si="0"/>
        <v>29837423</v>
      </c>
      <c r="H6" s="391"/>
      <c r="I6" s="392"/>
      <c r="J6" s="394"/>
      <c r="K6" s="394"/>
      <c r="L6" s="395"/>
      <c r="M6" s="391"/>
      <c r="N6" s="392"/>
      <c r="O6" s="394"/>
      <c r="P6" s="394"/>
      <c r="Q6" s="391"/>
      <c r="R6" s="392"/>
      <c r="S6" s="394"/>
      <c r="T6" s="394"/>
      <c r="U6" s="391"/>
      <c r="V6" s="392"/>
      <c r="W6" s="394"/>
      <c r="X6" s="394"/>
      <c r="Y6" s="391"/>
      <c r="Z6" s="392"/>
      <c r="AA6" s="394"/>
      <c r="AB6" s="394"/>
      <c r="AC6" s="437"/>
      <c r="AD6" s="435"/>
      <c r="AE6" s="435"/>
      <c r="AF6" s="435"/>
      <c r="AG6" s="437"/>
      <c r="AH6" s="435"/>
      <c r="AI6" s="435"/>
      <c r="AJ6" s="435"/>
      <c r="AK6" s="391"/>
      <c r="AL6" s="392"/>
      <c r="AM6" s="394"/>
      <c r="AN6" s="424"/>
    </row>
    <row r="7" spans="1:40" x14ac:dyDescent="0.25">
      <c r="B7" s="409" t="s">
        <v>310</v>
      </c>
      <c r="C7" s="391"/>
      <c r="D7" s="392">
        <f>89735+14778</f>
        <v>104513</v>
      </c>
      <c r="E7" s="394">
        <f>'Pt 1 Summary of Data'!E37+'Pt 1 Summary of Data'!E38+'Pt 1 Summary of Data'!E39+'Pt 1 Summary of Data'!E40+'Pt 1 Summary of Data'!E41+'Pt 1 Summary of Data'!E42</f>
        <v>266048</v>
      </c>
      <c r="F7" s="394">
        <f t="shared" si="0"/>
        <v>266048</v>
      </c>
      <c r="G7" s="395">
        <f t="shared" si="0"/>
        <v>266048</v>
      </c>
      <c r="H7" s="391"/>
      <c r="I7" s="392"/>
      <c r="J7" s="394"/>
      <c r="K7" s="394"/>
      <c r="L7" s="395"/>
      <c r="M7" s="391"/>
      <c r="N7" s="392"/>
      <c r="O7" s="394"/>
      <c r="P7" s="394"/>
      <c r="Q7" s="391"/>
      <c r="R7" s="392"/>
      <c r="S7" s="394"/>
      <c r="T7" s="394"/>
      <c r="U7" s="391"/>
      <c r="V7" s="392"/>
      <c r="W7" s="394"/>
      <c r="X7" s="394"/>
      <c r="Y7" s="391"/>
      <c r="Z7" s="392"/>
      <c r="AA7" s="394"/>
      <c r="AB7" s="394"/>
      <c r="AC7" s="437"/>
      <c r="AD7" s="435"/>
      <c r="AE7" s="435"/>
      <c r="AF7" s="435"/>
      <c r="AG7" s="437"/>
      <c r="AH7" s="435"/>
      <c r="AI7" s="435"/>
      <c r="AJ7" s="435"/>
      <c r="AK7" s="391"/>
      <c r="AL7" s="392"/>
      <c r="AM7" s="394"/>
      <c r="AN7" s="424"/>
    </row>
    <row r="8" spans="1:40" x14ac:dyDescent="0.25">
      <c r="B8" s="409" t="s">
        <v>495</v>
      </c>
      <c r="C8" s="438"/>
      <c r="D8" s="392">
        <v>0</v>
      </c>
      <c r="E8" s="394">
        <f>'Pt 2 Premium and Claims'!E58</f>
        <v>157658.18</v>
      </c>
      <c r="F8" s="394">
        <f t="shared" si="0"/>
        <v>157658.18</v>
      </c>
      <c r="G8" s="395">
        <f t="shared" si="0"/>
        <v>157658.18</v>
      </c>
      <c r="H8" s="438"/>
      <c r="I8" s="436"/>
      <c r="J8" s="436"/>
      <c r="K8" s="469"/>
      <c r="L8" s="467"/>
      <c r="M8" s="438"/>
      <c r="N8" s="436"/>
      <c r="O8" s="436"/>
      <c r="P8" s="436"/>
      <c r="Q8" s="438"/>
      <c r="R8" s="436"/>
      <c r="S8" s="436"/>
      <c r="T8" s="436"/>
      <c r="U8" s="438"/>
      <c r="V8" s="436"/>
      <c r="W8" s="436"/>
      <c r="X8" s="436"/>
      <c r="Y8" s="438"/>
      <c r="Z8" s="436"/>
      <c r="AA8" s="436"/>
      <c r="AB8" s="436"/>
      <c r="AC8" s="437"/>
      <c r="AD8" s="435"/>
      <c r="AE8" s="435"/>
      <c r="AF8" s="435"/>
      <c r="AG8" s="437"/>
      <c r="AH8" s="435"/>
      <c r="AI8" s="435"/>
      <c r="AJ8" s="435"/>
      <c r="AK8" s="437"/>
      <c r="AL8" s="436"/>
      <c r="AM8" s="436"/>
      <c r="AN8" s="451"/>
    </row>
    <row r="9" spans="1:40" ht="26.4" x14ac:dyDescent="0.25">
      <c r="B9" s="409" t="s">
        <v>313</v>
      </c>
      <c r="C9" s="437"/>
      <c r="D9" s="392">
        <f>311887</f>
        <v>311887</v>
      </c>
      <c r="E9" s="394">
        <f>'Pt 2 Premium and Claims'!E15</f>
        <v>1958644.09</v>
      </c>
      <c r="F9" s="394">
        <f t="shared" si="0"/>
        <v>1958644.09</v>
      </c>
      <c r="G9" s="395">
        <f t="shared" si="0"/>
        <v>1958644.09</v>
      </c>
      <c r="H9" s="437"/>
      <c r="I9" s="435"/>
      <c r="J9" s="435"/>
      <c r="K9" s="470"/>
      <c r="L9" s="468"/>
      <c r="M9" s="437"/>
      <c r="N9" s="435"/>
      <c r="O9" s="435"/>
      <c r="P9" s="435"/>
      <c r="Q9" s="437"/>
      <c r="R9" s="435"/>
      <c r="S9" s="435"/>
      <c r="T9" s="435"/>
      <c r="U9" s="437"/>
      <c r="V9" s="435"/>
      <c r="W9" s="435"/>
      <c r="X9" s="435"/>
      <c r="Y9" s="437"/>
      <c r="Z9" s="435"/>
      <c r="AA9" s="435"/>
      <c r="AB9" s="435"/>
      <c r="AC9" s="437"/>
      <c r="AD9" s="435"/>
      <c r="AE9" s="435"/>
      <c r="AF9" s="435"/>
      <c r="AG9" s="437"/>
      <c r="AH9" s="435"/>
      <c r="AI9" s="435"/>
      <c r="AJ9" s="435"/>
      <c r="AK9" s="437"/>
      <c r="AL9" s="435"/>
      <c r="AM9" s="435"/>
      <c r="AN9" s="452"/>
    </row>
    <row r="10" spans="1:40" ht="26.4" x14ac:dyDescent="0.25">
      <c r="B10" s="409" t="s">
        <v>314</v>
      </c>
      <c r="C10" s="437"/>
      <c r="D10" s="392">
        <v>927745</v>
      </c>
      <c r="E10" s="394">
        <f>'Pt 2 Premium and Claims'!E16</f>
        <v>-5906132.9699999997</v>
      </c>
      <c r="F10" s="394">
        <f t="shared" si="0"/>
        <v>-5906132.9699999997</v>
      </c>
      <c r="G10" s="395">
        <f t="shared" si="0"/>
        <v>-5906132.9699999997</v>
      </c>
      <c r="H10" s="437"/>
      <c r="I10" s="392"/>
      <c r="J10" s="394"/>
      <c r="K10" s="394"/>
      <c r="L10" s="395"/>
      <c r="M10" s="437"/>
      <c r="N10" s="435"/>
      <c r="O10" s="435"/>
      <c r="P10" s="435"/>
      <c r="Q10" s="437"/>
      <c r="R10" s="435"/>
      <c r="S10" s="435"/>
      <c r="T10" s="435"/>
      <c r="U10" s="437"/>
      <c r="V10" s="435"/>
      <c r="W10" s="435"/>
      <c r="X10" s="435"/>
      <c r="Y10" s="437"/>
      <c r="Z10" s="435"/>
      <c r="AA10" s="435"/>
      <c r="AB10" s="435"/>
      <c r="AC10" s="437"/>
      <c r="AD10" s="435"/>
      <c r="AE10" s="435"/>
      <c r="AF10" s="435"/>
      <c r="AG10" s="437"/>
      <c r="AH10" s="435"/>
      <c r="AI10" s="435"/>
      <c r="AJ10" s="435"/>
      <c r="AK10" s="437"/>
      <c r="AL10" s="435"/>
      <c r="AM10" s="435"/>
      <c r="AN10" s="452"/>
    </row>
    <row r="11" spans="1:40" x14ac:dyDescent="0.25">
      <c r="B11" s="409" t="s">
        <v>429</v>
      </c>
      <c r="C11" s="437"/>
      <c r="D11" s="392">
        <v>0</v>
      </c>
      <c r="E11" s="394">
        <v>0</v>
      </c>
      <c r="F11" s="394">
        <f>E11</f>
        <v>0</v>
      </c>
      <c r="G11" s="444"/>
      <c r="H11" s="437"/>
      <c r="I11" s="392"/>
      <c r="J11" s="394"/>
      <c r="K11" s="394"/>
      <c r="L11" s="444"/>
      <c r="M11" s="437"/>
      <c r="N11" s="435"/>
      <c r="O11" s="435"/>
      <c r="P11" s="435"/>
      <c r="Q11" s="437"/>
      <c r="R11" s="435"/>
      <c r="S11" s="435"/>
      <c r="T11" s="435"/>
      <c r="U11" s="437"/>
      <c r="V11" s="435"/>
      <c r="W11" s="435"/>
      <c r="X11" s="435"/>
      <c r="Y11" s="437"/>
      <c r="Z11" s="435"/>
      <c r="AA11" s="435"/>
      <c r="AB11" s="435"/>
      <c r="AC11" s="437"/>
      <c r="AD11" s="435"/>
      <c r="AE11" s="435"/>
      <c r="AF11" s="435"/>
      <c r="AG11" s="437"/>
      <c r="AH11" s="435"/>
      <c r="AI11" s="435"/>
      <c r="AJ11" s="435"/>
      <c r="AK11" s="437"/>
      <c r="AL11" s="435"/>
      <c r="AM11" s="435"/>
      <c r="AN11" s="452"/>
    </row>
    <row r="12" spans="1:40" s="65" customFormat="1" x14ac:dyDescent="0.25">
      <c r="A12" s="108"/>
      <c r="B12" s="410" t="s">
        <v>315</v>
      </c>
      <c r="C12" s="393"/>
      <c r="D12" s="394">
        <f>D6+D7-D8-D9-D10-D11</f>
        <v>1511931</v>
      </c>
      <c r="E12" s="394">
        <f>E6+E7-E8-E9-E10-E11</f>
        <v>33893301.700000003</v>
      </c>
      <c r="F12" s="394">
        <f>E12</f>
        <v>33893301.700000003</v>
      </c>
      <c r="G12" s="441"/>
      <c r="H12" s="393"/>
      <c r="I12" s="394"/>
      <c r="J12" s="394"/>
      <c r="K12" s="394"/>
      <c r="L12" s="441"/>
      <c r="M12" s="393"/>
      <c r="N12" s="394"/>
      <c r="O12" s="394"/>
      <c r="P12" s="394"/>
      <c r="Q12" s="437"/>
      <c r="R12" s="435"/>
      <c r="S12" s="435"/>
      <c r="T12" s="435"/>
      <c r="U12" s="437"/>
      <c r="V12" s="435"/>
      <c r="W12" s="435"/>
      <c r="X12" s="435"/>
      <c r="Y12" s="437"/>
      <c r="Z12" s="435"/>
      <c r="AA12" s="435"/>
      <c r="AB12" s="435"/>
      <c r="AC12" s="437"/>
      <c r="AD12" s="435"/>
      <c r="AE12" s="435"/>
      <c r="AF12" s="435"/>
      <c r="AG12" s="437"/>
      <c r="AH12" s="435"/>
      <c r="AI12" s="435"/>
      <c r="AJ12" s="435"/>
      <c r="AK12" s="437"/>
      <c r="AL12" s="435"/>
      <c r="AM12" s="435"/>
      <c r="AN12" s="452"/>
    </row>
    <row r="13" spans="1:40" s="65" customFormat="1" ht="30" customHeight="1" x14ac:dyDescent="0.25">
      <c r="A13" s="108"/>
      <c r="B13" s="410" t="s">
        <v>316</v>
      </c>
      <c r="C13" s="438"/>
      <c r="D13" s="436"/>
      <c r="E13" s="436"/>
      <c r="F13" s="436"/>
      <c r="G13" s="441"/>
      <c r="H13" s="438"/>
      <c r="I13" s="436"/>
      <c r="J13" s="436"/>
      <c r="K13" s="436"/>
      <c r="L13" s="441"/>
      <c r="M13" s="438"/>
      <c r="N13" s="436"/>
      <c r="O13" s="436"/>
      <c r="P13" s="436"/>
      <c r="Q13" s="393"/>
      <c r="R13" s="394"/>
      <c r="S13" s="394"/>
      <c r="T13" s="394"/>
      <c r="U13" s="393"/>
      <c r="V13" s="394"/>
      <c r="W13" s="394"/>
      <c r="X13" s="394"/>
      <c r="Y13" s="393"/>
      <c r="Z13" s="394"/>
      <c r="AA13" s="394"/>
      <c r="AB13" s="394"/>
      <c r="AC13" s="437"/>
      <c r="AD13" s="435"/>
      <c r="AE13" s="435"/>
      <c r="AF13" s="435"/>
      <c r="AG13" s="437"/>
      <c r="AH13" s="435"/>
      <c r="AI13" s="435"/>
      <c r="AJ13" s="435"/>
      <c r="AK13" s="393"/>
      <c r="AL13" s="394"/>
      <c r="AM13" s="394"/>
      <c r="AN13" s="424"/>
    </row>
    <row r="14" spans="1:40" ht="16.8" x14ac:dyDescent="0.3">
      <c r="B14" s="405" t="s">
        <v>317</v>
      </c>
      <c r="C14" s="387"/>
      <c r="D14" s="386"/>
      <c r="E14" s="386"/>
      <c r="F14" s="386"/>
      <c r="G14" s="388"/>
      <c r="H14" s="387"/>
      <c r="I14" s="386"/>
      <c r="J14" s="386"/>
      <c r="K14" s="386"/>
      <c r="L14" s="388"/>
      <c r="M14" s="387"/>
      <c r="N14" s="386"/>
      <c r="O14" s="386"/>
      <c r="P14" s="386"/>
      <c r="Q14" s="387"/>
      <c r="R14" s="386"/>
      <c r="S14" s="386"/>
      <c r="T14" s="386"/>
      <c r="U14" s="387"/>
      <c r="V14" s="386"/>
      <c r="W14" s="386"/>
      <c r="X14" s="386"/>
      <c r="Y14" s="387"/>
      <c r="Z14" s="386"/>
      <c r="AA14" s="386"/>
      <c r="AB14" s="386"/>
      <c r="AC14" s="387"/>
      <c r="AD14" s="386"/>
      <c r="AE14" s="386"/>
      <c r="AF14" s="386"/>
      <c r="AG14" s="387"/>
      <c r="AH14" s="386"/>
      <c r="AI14" s="386"/>
      <c r="AJ14" s="386"/>
      <c r="AK14" s="387"/>
      <c r="AL14" s="386"/>
      <c r="AM14" s="386"/>
      <c r="AN14" s="423"/>
    </row>
    <row r="15" spans="1:40" ht="26.4" x14ac:dyDescent="0.25">
      <c r="B15" s="411" t="s">
        <v>431</v>
      </c>
      <c r="C15" s="396"/>
      <c r="D15" s="397">
        <f>3267459+0+0-311887-927745-0</f>
        <v>2027827</v>
      </c>
      <c r="E15" s="389">
        <f>'Pt 1 Summary of Data'!E5+'Pt 1 Summary of Data'!E6+'Pt 1 Summary of Data'!E7-'Pt 3 MLR and Rebate Calculation'!E9-'Pt 3 MLR and Rebate Calculation'!E10-'Pt 3 MLR and Rebate Calculation'!E11</f>
        <v>26968684.879999999</v>
      </c>
      <c r="F15" s="389">
        <f>E15</f>
        <v>26968684.879999999</v>
      </c>
      <c r="G15" s="390">
        <f>F15</f>
        <v>26968684.879999999</v>
      </c>
      <c r="H15" s="396"/>
      <c r="I15" s="397"/>
      <c r="J15" s="389"/>
      <c r="K15" s="389"/>
      <c r="L15" s="390"/>
      <c r="M15" s="396"/>
      <c r="N15" s="397"/>
      <c r="O15" s="389"/>
      <c r="P15" s="389"/>
      <c r="Q15" s="396"/>
      <c r="R15" s="397"/>
      <c r="S15" s="389"/>
      <c r="T15" s="389"/>
      <c r="U15" s="396"/>
      <c r="V15" s="397"/>
      <c r="W15" s="389"/>
      <c r="X15" s="389"/>
      <c r="Y15" s="396"/>
      <c r="Z15" s="397"/>
      <c r="AA15" s="389"/>
      <c r="AB15" s="389"/>
      <c r="AC15" s="449"/>
      <c r="AD15" s="448"/>
      <c r="AE15" s="448"/>
      <c r="AF15" s="448"/>
      <c r="AG15" s="449"/>
      <c r="AH15" s="448"/>
      <c r="AI15" s="448"/>
      <c r="AJ15" s="448"/>
      <c r="AK15" s="396"/>
      <c r="AL15" s="397"/>
      <c r="AM15" s="389"/>
      <c r="AN15" s="425"/>
    </row>
    <row r="16" spans="1:40" x14ac:dyDescent="0.25">
      <c r="B16" s="409" t="s">
        <v>311</v>
      </c>
      <c r="C16" s="391"/>
      <c r="D16" s="392">
        <f>31828</f>
        <v>31828</v>
      </c>
      <c r="E16" s="394">
        <f>'Pt 1 Summary of Data'!E25+'Pt 1 Summary of Data'!E26+'Pt 1 Summary of Data'!E27+'Pt 1 Summary of Data'!E28+'Pt 1 Summary of Data'!E30+'Pt 1 Summary of Data'!E31+'Pt 1 Summary of Data'!E32+'Pt 1 Summary of Data'!E34+'Pt 1 Summary of Data'!E35</f>
        <v>1633887</v>
      </c>
      <c r="F16" s="394">
        <f>E16</f>
        <v>1633887</v>
      </c>
      <c r="G16" s="395">
        <f>F16</f>
        <v>1633887</v>
      </c>
      <c r="H16" s="391"/>
      <c r="I16" s="392"/>
      <c r="J16" s="394"/>
      <c r="K16" s="394"/>
      <c r="L16" s="395"/>
      <c r="M16" s="391"/>
      <c r="N16" s="392"/>
      <c r="O16" s="394"/>
      <c r="P16" s="394"/>
      <c r="Q16" s="391"/>
      <c r="R16" s="392"/>
      <c r="S16" s="394"/>
      <c r="T16" s="394"/>
      <c r="U16" s="391"/>
      <c r="V16" s="392"/>
      <c r="W16" s="394"/>
      <c r="X16" s="394"/>
      <c r="Y16" s="391"/>
      <c r="Z16" s="392"/>
      <c r="AA16" s="394"/>
      <c r="AB16" s="394"/>
      <c r="AC16" s="437"/>
      <c r="AD16" s="435"/>
      <c r="AE16" s="435"/>
      <c r="AF16" s="435"/>
      <c r="AG16" s="437"/>
      <c r="AH16" s="435"/>
      <c r="AI16" s="435"/>
      <c r="AJ16" s="435"/>
      <c r="AK16" s="391"/>
      <c r="AL16" s="392"/>
      <c r="AM16" s="394"/>
      <c r="AN16" s="424"/>
    </row>
    <row r="17" spans="1:40" s="65" customFormat="1" x14ac:dyDescent="0.25">
      <c r="A17" s="108"/>
      <c r="B17" s="410" t="s">
        <v>318</v>
      </c>
      <c r="C17" s="393"/>
      <c r="D17" s="394">
        <f>D15-D16</f>
        <v>1995999</v>
      </c>
      <c r="E17" s="394">
        <f>E15-E16</f>
        <v>25334797.879999999</v>
      </c>
      <c r="F17" s="394">
        <f>E17</f>
        <v>25334797.879999999</v>
      </c>
      <c r="G17" s="444"/>
      <c r="H17" s="393"/>
      <c r="I17" s="394"/>
      <c r="J17" s="394"/>
      <c r="K17" s="394"/>
      <c r="L17" s="444"/>
      <c r="M17" s="393"/>
      <c r="N17" s="394"/>
      <c r="O17" s="394"/>
      <c r="P17" s="394"/>
      <c r="Q17" s="393"/>
      <c r="R17" s="394"/>
      <c r="S17" s="394"/>
      <c r="T17" s="394"/>
      <c r="U17" s="393"/>
      <c r="V17" s="394"/>
      <c r="W17" s="394"/>
      <c r="X17" s="394"/>
      <c r="Y17" s="393"/>
      <c r="Z17" s="394"/>
      <c r="AA17" s="394"/>
      <c r="AB17" s="394"/>
      <c r="AC17" s="437"/>
      <c r="AD17" s="435"/>
      <c r="AE17" s="435"/>
      <c r="AF17" s="435"/>
      <c r="AG17" s="437"/>
      <c r="AH17" s="435"/>
      <c r="AI17" s="435"/>
      <c r="AJ17" s="435"/>
      <c r="AK17" s="393"/>
      <c r="AL17" s="394"/>
      <c r="AM17" s="394"/>
      <c r="AN17" s="424"/>
    </row>
    <row r="18" spans="1:40" ht="16.8" x14ac:dyDescent="0.3">
      <c r="B18" s="405" t="s">
        <v>324</v>
      </c>
      <c r="C18" s="387"/>
      <c r="D18" s="386"/>
      <c r="E18" s="386"/>
      <c r="F18" s="386"/>
      <c r="G18" s="388"/>
      <c r="H18" s="387"/>
      <c r="I18" s="386"/>
      <c r="J18" s="386"/>
      <c r="K18" s="386"/>
      <c r="L18" s="388"/>
      <c r="M18" s="387"/>
      <c r="N18" s="386"/>
      <c r="O18" s="386"/>
      <c r="P18" s="386"/>
      <c r="Q18" s="387"/>
      <c r="R18" s="386"/>
      <c r="S18" s="386"/>
      <c r="T18" s="386"/>
      <c r="U18" s="387"/>
      <c r="V18" s="386"/>
      <c r="W18" s="386"/>
      <c r="X18" s="386"/>
      <c r="Y18" s="387"/>
      <c r="Z18" s="386"/>
      <c r="AA18" s="386"/>
      <c r="AB18" s="386"/>
      <c r="AC18" s="387"/>
      <c r="AD18" s="386"/>
      <c r="AE18" s="386"/>
      <c r="AF18" s="386"/>
      <c r="AG18" s="387"/>
      <c r="AH18" s="386"/>
      <c r="AI18" s="386"/>
      <c r="AJ18" s="386"/>
      <c r="AK18" s="387"/>
      <c r="AL18" s="386"/>
      <c r="AM18" s="386"/>
      <c r="AN18" s="423"/>
    </row>
    <row r="19" spans="1:40" x14ac:dyDescent="0.25">
      <c r="B19" s="412" t="s">
        <v>469</v>
      </c>
      <c r="C19" s="449"/>
      <c r="D19" s="448"/>
      <c r="E19" s="448"/>
      <c r="F19" s="448"/>
      <c r="G19" s="390">
        <f>G6+G7-G8-G9-G10+G58</f>
        <v>33805663.700000003</v>
      </c>
      <c r="H19" s="449"/>
      <c r="I19" s="448"/>
      <c r="J19" s="448"/>
      <c r="K19" s="448"/>
      <c r="L19" s="390">
        <v>0</v>
      </c>
      <c r="M19" s="449"/>
      <c r="N19" s="448"/>
      <c r="O19" s="448"/>
      <c r="P19" s="448"/>
      <c r="Q19" s="449"/>
      <c r="R19" s="448"/>
      <c r="S19" s="448"/>
      <c r="T19" s="448"/>
      <c r="U19" s="449"/>
      <c r="V19" s="448"/>
      <c r="W19" s="448"/>
      <c r="X19" s="448"/>
      <c r="Y19" s="449"/>
      <c r="Z19" s="448"/>
      <c r="AA19" s="448"/>
      <c r="AB19" s="448"/>
      <c r="AC19" s="449"/>
      <c r="AD19" s="448"/>
      <c r="AE19" s="448"/>
      <c r="AF19" s="448"/>
      <c r="AG19" s="449"/>
      <c r="AH19" s="448"/>
      <c r="AI19" s="448"/>
      <c r="AJ19" s="448"/>
      <c r="AK19" s="449"/>
      <c r="AL19" s="448"/>
      <c r="AM19" s="448"/>
      <c r="AN19" s="450"/>
    </row>
    <row r="20" spans="1:40" ht="26.4" x14ac:dyDescent="0.25">
      <c r="B20" s="409" t="s">
        <v>470</v>
      </c>
      <c r="C20" s="437"/>
      <c r="D20" s="435"/>
      <c r="E20" s="435"/>
      <c r="F20" s="435"/>
      <c r="G20" s="395">
        <f>'Pt 1 Summary of Data'!E44+'Pt 1 Summary of Data'!E45+'Pt 1 Summary of Data'!E46+'Pt 1 Summary of Data'!E47+'Pt 1 Summary of Data'!E49+'Pt 1 Summary of Data'!E50+'Pt 1 Summary of Data'!E51</f>
        <v>4348646</v>
      </c>
      <c r="H20" s="437"/>
      <c r="I20" s="435"/>
      <c r="J20" s="435"/>
      <c r="K20" s="435"/>
      <c r="L20" s="395"/>
      <c r="M20" s="437"/>
      <c r="N20" s="435"/>
      <c r="O20" s="435"/>
      <c r="P20" s="435"/>
      <c r="Q20" s="437"/>
      <c r="R20" s="435"/>
      <c r="S20" s="435"/>
      <c r="T20" s="435"/>
      <c r="U20" s="437"/>
      <c r="V20" s="435"/>
      <c r="W20" s="435"/>
      <c r="X20" s="435"/>
      <c r="Y20" s="437"/>
      <c r="Z20" s="435"/>
      <c r="AA20" s="435"/>
      <c r="AB20" s="435"/>
      <c r="AC20" s="437"/>
      <c r="AD20" s="435"/>
      <c r="AE20" s="435"/>
      <c r="AF20" s="435"/>
      <c r="AG20" s="437"/>
      <c r="AH20" s="435"/>
      <c r="AI20" s="435"/>
      <c r="AJ20" s="435"/>
      <c r="AK20" s="437"/>
      <c r="AL20" s="435"/>
      <c r="AM20" s="435"/>
      <c r="AN20" s="452"/>
    </row>
    <row r="21" spans="1:40" x14ac:dyDescent="0.25">
      <c r="B21" s="410" t="s">
        <v>471</v>
      </c>
      <c r="C21" s="437"/>
      <c r="D21" s="435"/>
      <c r="E21" s="435"/>
      <c r="F21" s="435"/>
      <c r="G21" s="395">
        <f>G23</f>
        <v>1266739.8940000001</v>
      </c>
      <c r="H21" s="437"/>
      <c r="I21" s="435"/>
      <c r="J21" s="435"/>
      <c r="K21" s="435"/>
      <c r="L21" s="395"/>
      <c r="M21" s="437"/>
      <c r="N21" s="435"/>
      <c r="O21" s="435"/>
      <c r="P21" s="435"/>
      <c r="Q21" s="437"/>
      <c r="R21" s="435"/>
      <c r="S21" s="435"/>
      <c r="T21" s="435"/>
      <c r="U21" s="437"/>
      <c r="V21" s="435"/>
      <c r="W21" s="435"/>
      <c r="X21" s="435"/>
      <c r="Y21" s="437"/>
      <c r="Z21" s="435"/>
      <c r="AA21" s="435"/>
      <c r="AB21" s="435"/>
      <c r="AC21" s="437"/>
      <c r="AD21" s="435"/>
      <c r="AE21" s="435"/>
      <c r="AF21" s="435"/>
      <c r="AG21" s="437"/>
      <c r="AH21" s="435"/>
      <c r="AI21" s="435"/>
      <c r="AJ21" s="435"/>
      <c r="AK21" s="437"/>
      <c r="AL21" s="435"/>
      <c r="AM21" s="435"/>
      <c r="AN21" s="452"/>
    </row>
    <row r="22" spans="1:40" x14ac:dyDescent="0.25">
      <c r="B22" s="409" t="s">
        <v>472</v>
      </c>
      <c r="C22" s="437"/>
      <c r="D22" s="435"/>
      <c r="E22" s="435"/>
      <c r="F22" s="435"/>
      <c r="G22" s="395">
        <f>G15-G19-G16-G20</f>
        <v>-12819511.820000004</v>
      </c>
      <c r="H22" s="437"/>
      <c r="I22" s="435"/>
      <c r="J22" s="435"/>
      <c r="K22" s="435"/>
      <c r="L22" s="395"/>
      <c r="M22" s="437"/>
      <c r="N22" s="435"/>
      <c r="O22" s="435"/>
      <c r="P22" s="435"/>
      <c r="Q22" s="437"/>
      <c r="R22" s="435"/>
      <c r="S22" s="435"/>
      <c r="T22" s="435"/>
      <c r="U22" s="437"/>
      <c r="V22" s="435"/>
      <c r="W22" s="435"/>
      <c r="X22" s="435"/>
      <c r="Y22" s="437"/>
      <c r="Z22" s="435"/>
      <c r="AA22" s="435"/>
      <c r="AB22" s="435"/>
      <c r="AC22" s="437"/>
      <c r="AD22" s="435"/>
      <c r="AE22" s="435"/>
      <c r="AF22" s="435"/>
      <c r="AG22" s="437"/>
      <c r="AH22" s="435"/>
      <c r="AI22" s="435"/>
      <c r="AJ22" s="435"/>
      <c r="AK22" s="437"/>
      <c r="AL22" s="435"/>
      <c r="AM22" s="435"/>
      <c r="AN22" s="452"/>
    </row>
    <row r="23" spans="1:40" x14ac:dyDescent="0.25">
      <c r="B23" s="409" t="s">
        <v>473</v>
      </c>
      <c r="C23" s="437"/>
      <c r="D23" s="435"/>
      <c r="E23" s="435"/>
      <c r="F23" s="435"/>
      <c r="G23" s="395">
        <f>((0.03+0.02)*(G15-G16))</f>
        <v>1266739.8940000001</v>
      </c>
      <c r="H23" s="437"/>
      <c r="I23" s="435"/>
      <c r="J23" s="435"/>
      <c r="K23" s="435"/>
      <c r="L23" s="395"/>
      <c r="M23" s="437"/>
      <c r="N23" s="435"/>
      <c r="O23" s="435"/>
      <c r="P23" s="435"/>
      <c r="Q23" s="437"/>
      <c r="R23" s="435"/>
      <c r="S23" s="435"/>
      <c r="T23" s="435"/>
      <c r="U23" s="437"/>
      <c r="V23" s="435"/>
      <c r="W23" s="435"/>
      <c r="X23" s="435"/>
      <c r="Y23" s="437"/>
      <c r="Z23" s="435"/>
      <c r="AA23" s="435"/>
      <c r="AB23" s="435"/>
      <c r="AC23" s="437"/>
      <c r="AD23" s="435"/>
      <c r="AE23" s="435"/>
      <c r="AF23" s="435"/>
      <c r="AG23" s="437"/>
      <c r="AH23" s="435"/>
      <c r="AI23" s="435"/>
      <c r="AJ23" s="435"/>
      <c r="AK23" s="437"/>
      <c r="AL23" s="435"/>
      <c r="AM23" s="435"/>
      <c r="AN23" s="452"/>
    </row>
    <row r="24" spans="1:40" x14ac:dyDescent="0.25">
      <c r="B24" s="409" t="s">
        <v>474</v>
      </c>
      <c r="C24" s="437"/>
      <c r="D24" s="435"/>
      <c r="E24" s="435"/>
      <c r="F24" s="435"/>
      <c r="G24" s="395">
        <f>((0.03)*(G15-G16))</f>
        <v>760043.93639999989</v>
      </c>
      <c r="H24" s="437"/>
      <c r="I24" s="435"/>
      <c r="J24" s="435"/>
      <c r="K24" s="435"/>
      <c r="L24" s="395"/>
      <c r="M24" s="437"/>
      <c r="N24" s="435"/>
      <c r="O24" s="435"/>
      <c r="P24" s="435"/>
      <c r="Q24" s="437"/>
      <c r="R24" s="435"/>
      <c r="S24" s="435"/>
      <c r="T24" s="435"/>
      <c r="U24" s="437"/>
      <c r="V24" s="435"/>
      <c r="W24" s="435"/>
      <c r="X24" s="435"/>
      <c r="Y24" s="437"/>
      <c r="Z24" s="435"/>
      <c r="AA24" s="435"/>
      <c r="AB24" s="435"/>
      <c r="AC24" s="437"/>
      <c r="AD24" s="435"/>
      <c r="AE24" s="435"/>
      <c r="AF24" s="435"/>
      <c r="AG24" s="437"/>
      <c r="AH24" s="435"/>
      <c r="AI24" s="435"/>
      <c r="AJ24" s="435"/>
      <c r="AK24" s="437"/>
      <c r="AL24" s="435"/>
      <c r="AM24" s="435"/>
      <c r="AN24" s="452"/>
    </row>
    <row r="25" spans="1:40" x14ac:dyDescent="0.25">
      <c r="B25" s="417" t="s">
        <v>475</v>
      </c>
      <c r="C25" s="437"/>
      <c r="D25" s="435"/>
      <c r="E25" s="435"/>
      <c r="F25" s="435"/>
      <c r="G25" s="395">
        <f>G27</f>
        <v>7207542.5335999997</v>
      </c>
      <c r="H25" s="437"/>
      <c r="I25" s="435"/>
      <c r="J25" s="435"/>
      <c r="K25" s="435"/>
      <c r="L25" s="395"/>
      <c r="M25" s="437"/>
      <c r="N25" s="435"/>
      <c r="O25" s="435"/>
      <c r="P25" s="435"/>
      <c r="Q25" s="437"/>
      <c r="R25" s="435"/>
      <c r="S25" s="435"/>
      <c r="T25" s="435"/>
      <c r="U25" s="437"/>
      <c r="V25" s="435"/>
      <c r="W25" s="435"/>
      <c r="X25" s="435"/>
      <c r="Y25" s="437"/>
      <c r="Z25" s="435"/>
      <c r="AA25" s="435"/>
      <c r="AB25" s="435"/>
      <c r="AC25" s="437"/>
      <c r="AD25" s="435"/>
      <c r="AE25" s="435"/>
      <c r="AF25" s="435"/>
      <c r="AG25" s="437"/>
      <c r="AH25" s="435"/>
      <c r="AI25" s="435"/>
      <c r="AJ25" s="435"/>
      <c r="AK25" s="437"/>
      <c r="AL25" s="435"/>
      <c r="AM25" s="435"/>
      <c r="AN25" s="452"/>
    </row>
    <row r="26" spans="1:40" x14ac:dyDescent="0.25">
      <c r="B26" s="409" t="s">
        <v>488</v>
      </c>
      <c r="C26" s="437"/>
      <c r="D26" s="435"/>
      <c r="E26" s="435"/>
      <c r="F26" s="435"/>
      <c r="G26" s="395">
        <f>G20+G21+G16</f>
        <v>7249272.8940000003</v>
      </c>
      <c r="H26" s="437"/>
      <c r="I26" s="435"/>
      <c r="J26" s="435"/>
      <c r="K26" s="435"/>
      <c r="L26" s="395"/>
      <c r="M26" s="437"/>
      <c r="N26" s="435"/>
      <c r="O26" s="435"/>
      <c r="P26" s="435"/>
      <c r="Q26" s="437"/>
      <c r="R26" s="435"/>
      <c r="S26" s="435"/>
      <c r="T26" s="435"/>
      <c r="U26" s="437"/>
      <c r="V26" s="435"/>
      <c r="W26" s="435"/>
      <c r="X26" s="435"/>
      <c r="Y26" s="437"/>
      <c r="Z26" s="435"/>
      <c r="AA26" s="435"/>
      <c r="AB26" s="435"/>
      <c r="AC26" s="437"/>
      <c r="AD26" s="435"/>
      <c r="AE26" s="435"/>
      <c r="AF26" s="435"/>
      <c r="AG26" s="437"/>
      <c r="AH26" s="435"/>
      <c r="AI26" s="435"/>
      <c r="AJ26" s="435"/>
      <c r="AK26" s="437"/>
      <c r="AL26" s="435"/>
      <c r="AM26" s="435"/>
      <c r="AN26" s="452"/>
    </row>
    <row r="27" spans="1:40" ht="29.25" customHeight="1" x14ac:dyDescent="0.25">
      <c r="B27" s="409" t="s">
        <v>476</v>
      </c>
      <c r="C27" s="437"/>
      <c r="D27" s="435"/>
      <c r="E27" s="435"/>
      <c r="F27" s="435"/>
      <c r="G27" s="395">
        <f>((0.2+0.02)*(G15-G16)+G16)</f>
        <v>7207542.5335999997</v>
      </c>
      <c r="H27" s="437"/>
      <c r="I27" s="435"/>
      <c r="J27" s="435"/>
      <c r="K27" s="435"/>
      <c r="L27" s="395"/>
      <c r="M27" s="437"/>
      <c r="N27" s="435"/>
      <c r="O27" s="435"/>
      <c r="P27" s="435"/>
      <c r="Q27" s="437"/>
      <c r="R27" s="435"/>
      <c r="S27" s="435"/>
      <c r="T27" s="435"/>
      <c r="U27" s="437"/>
      <c r="V27" s="435"/>
      <c r="W27" s="435"/>
      <c r="X27" s="435"/>
      <c r="Y27" s="437"/>
      <c r="Z27" s="435"/>
      <c r="AA27" s="435"/>
      <c r="AB27" s="435"/>
      <c r="AC27" s="437"/>
      <c r="AD27" s="435"/>
      <c r="AE27" s="435"/>
      <c r="AF27" s="435"/>
      <c r="AG27" s="437"/>
      <c r="AH27" s="435"/>
      <c r="AI27" s="435"/>
      <c r="AJ27" s="435"/>
      <c r="AK27" s="437"/>
      <c r="AL27" s="435"/>
      <c r="AM27" s="435"/>
      <c r="AN27" s="452"/>
    </row>
    <row r="28" spans="1:40" x14ac:dyDescent="0.25">
      <c r="B28" s="410" t="s">
        <v>477</v>
      </c>
      <c r="C28" s="437"/>
      <c r="D28" s="435"/>
      <c r="E28" s="435"/>
      <c r="F28" s="435"/>
      <c r="G28" s="395">
        <f>G15-G25</f>
        <v>19761142.3464</v>
      </c>
      <c r="H28" s="437"/>
      <c r="I28" s="435"/>
      <c r="J28" s="435"/>
      <c r="K28" s="435"/>
      <c r="L28" s="395">
        <v>0</v>
      </c>
      <c r="M28" s="437"/>
      <c r="N28" s="435"/>
      <c r="O28" s="435"/>
      <c r="P28" s="435"/>
      <c r="Q28" s="437"/>
      <c r="R28" s="435"/>
      <c r="S28" s="435"/>
      <c r="T28" s="435"/>
      <c r="U28" s="437"/>
      <c r="V28" s="435"/>
      <c r="W28" s="435"/>
      <c r="X28" s="435"/>
      <c r="Y28" s="437"/>
      <c r="Z28" s="435"/>
      <c r="AA28" s="435"/>
      <c r="AB28" s="435"/>
      <c r="AC28" s="437"/>
      <c r="AD28" s="435"/>
      <c r="AE28" s="435"/>
      <c r="AF28" s="435"/>
      <c r="AG28" s="437"/>
      <c r="AH28" s="435"/>
      <c r="AI28" s="435"/>
      <c r="AJ28" s="435"/>
      <c r="AK28" s="437"/>
      <c r="AL28" s="435"/>
      <c r="AM28" s="435"/>
      <c r="AN28" s="452"/>
    </row>
    <row r="29" spans="1:40" ht="26.4" x14ac:dyDescent="0.25">
      <c r="B29" s="414" t="s">
        <v>478</v>
      </c>
      <c r="C29" s="437"/>
      <c r="D29" s="435"/>
      <c r="E29" s="435"/>
      <c r="F29" s="435"/>
      <c r="G29" s="395">
        <f>G32</f>
        <v>6700846.5760000004</v>
      </c>
      <c r="H29" s="437"/>
      <c r="I29" s="435"/>
      <c r="J29" s="435"/>
      <c r="K29" s="435"/>
      <c r="L29" s="395"/>
      <c r="M29" s="437"/>
      <c r="N29" s="435"/>
      <c r="O29" s="435"/>
      <c r="P29" s="435"/>
      <c r="Q29" s="437"/>
      <c r="R29" s="435"/>
      <c r="S29" s="435"/>
      <c r="T29" s="435"/>
      <c r="U29" s="437"/>
      <c r="V29" s="435"/>
      <c r="W29" s="435"/>
      <c r="X29" s="435"/>
      <c r="Y29" s="437"/>
      <c r="Z29" s="435"/>
      <c r="AA29" s="435"/>
      <c r="AB29" s="435"/>
      <c r="AC29" s="437"/>
      <c r="AD29" s="435"/>
      <c r="AE29" s="435"/>
      <c r="AF29" s="435"/>
      <c r="AG29" s="437"/>
      <c r="AH29" s="435"/>
      <c r="AI29" s="435"/>
      <c r="AJ29" s="435"/>
      <c r="AK29" s="437"/>
      <c r="AL29" s="435"/>
      <c r="AM29" s="435"/>
      <c r="AN29" s="452"/>
    </row>
    <row r="30" spans="1:40" x14ac:dyDescent="0.25">
      <c r="B30" s="413" t="s">
        <v>479</v>
      </c>
      <c r="C30" s="437"/>
      <c r="D30" s="435"/>
      <c r="E30" s="435"/>
      <c r="F30" s="435"/>
      <c r="G30" s="465">
        <f>G24</f>
        <v>760043.93639999989</v>
      </c>
      <c r="H30" s="437"/>
      <c r="I30" s="435"/>
      <c r="J30" s="435"/>
      <c r="K30" s="435"/>
      <c r="L30" s="465"/>
      <c r="M30" s="437"/>
      <c r="N30" s="435"/>
      <c r="O30" s="435"/>
      <c r="P30" s="435"/>
      <c r="Q30" s="437"/>
      <c r="R30" s="435"/>
      <c r="S30" s="435"/>
      <c r="T30" s="435"/>
      <c r="U30" s="437"/>
      <c r="V30" s="435"/>
      <c r="W30" s="435"/>
      <c r="X30" s="435"/>
      <c r="Y30" s="437"/>
      <c r="Z30" s="435"/>
      <c r="AA30" s="435"/>
      <c r="AB30" s="435"/>
      <c r="AC30" s="437"/>
      <c r="AD30" s="435"/>
      <c r="AE30" s="435"/>
      <c r="AF30" s="435"/>
      <c r="AG30" s="437"/>
      <c r="AH30" s="435"/>
      <c r="AI30" s="435"/>
      <c r="AJ30" s="435"/>
      <c r="AK30" s="437"/>
      <c r="AL30" s="435"/>
      <c r="AM30" s="435"/>
      <c r="AN30" s="452"/>
    </row>
    <row r="31" spans="1:40" x14ac:dyDescent="0.25">
      <c r="B31" s="409" t="s">
        <v>480</v>
      </c>
      <c r="C31" s="437"/>
      <c r="D31" s="435"/>
      <c r="E31" s="435"/>
      <c r="F31" s="435"/>
      <c r="G31" s="395">
        <f>G20+G30+G16</f>
        <v>6742576.9364</v>
      </c>
      <c r="H31" s="437"/>
      <c r="I31" s="435"/>
      <c r="J31" s="435"/>
      <c r="K31" s="435"/>
      <c r="L31" s="395"/>
      <c r="M31" s="437"/>
      <c r="N31" s="435"/>
      <c r="O31" s="435"/>
      <c r="P31" s="435"/>
      <c r="Q31" s="437"/>
      <c r="R31" s="435"/>
      <c r="S31" s="435"/>
      <c r="T31" s="435"/>
      <c r="U31" s="437"/>
      <c r="V31" s="435"/>
      <c r="W31" s="435"/>
      <c r="X31" s="435"/>
      <c r="Y31" s="437"/>
      <c r="Z31" s="435"/>
      <c r="AA31" s="435"/>
      <c r="AB31" s="435"/>
      <c r="AC31" s="437"/>
      <c r="AD31" s="435"/>
      <c r="AE31" s="435"/>
      <c r="AF31" s="435"/>
      <c r="AG31" s="437"/>
      <c r="AH31" s="435"/>
      <c r="AI31" s="435"/>
      <c r="AJ31" s="435"/>
      <c r="AK31" s="437"/>
      <c r="AL31" s="435"/>
      <c r="AM31" s="435"/>
      <c r="AN31" s="452"/>
    </row>
    <row r="32" spans="1:40" ht="26.4" x14ac:dyDescent="0.25">
      <c r="B32" s="409" t="s">
        <v>428</v>
      </c>
      <c r="C32" s="437"/>
      <c r="D32" s="435"/>
      <c r="E32" s="435"/>
      <c r="F32" s="435"/>
      <c r="G32" s="395">
        <f>(0.2*(G15-G16)+G16)</f>
        <v>6700846.5760000004</v>
      </c>
      <c r="H32" s="437"/>
      <c r="I32" s="435"/>
      <c r="J32" s="435"/>
      <c r="K32" s="435"/>
      <c r="L32" s="395"/>
      <c r="M32" s="437"/>
      <c r="N32" s="435"/>
      <c r="O32" s="435"/>
      <c r="P32" s="435"/>
      <c r="Q32" s="437"/>
      <c r="R32" s="435"/>
      <c r="S32" s="435"/>
      <c r="T32" s="435"/>
      <c r="U32" s="437"/>
      <c r="V32" s="435"/>
      <c r="W32" s="435"/>
      <c r="X32" s="435"/>
      <c r="Y32" s="437"/>
      <c r="Z32" s="435"/>
      <c r="AA32" s="435"/>
      <c r="AB32" s="435"/>
      <c r="AC32" s="437"/>
      <c r="AD32" s="435"/>
      <c r="AE32" s="435"/>
      <c r="AF32" s="435"/>
      <c r="AG32" s="437"/>
      <c r="AH32" s="435"/>
      <c r="AI32" s="435"/>
      <c r="AJ32" s="435"/>
      <c r="AK32" s="437"/>
      <c r="AL32" s="435"/>
      <c r="AM32" s="435"/>
      <c r="AN32" s="452"/>
    </row>
    <row r="33" spans="1:40" x14ac:dyDescent="0.25">
      <c r="B33" s="414" t="s">
        <v>481</v>
      </c>
      <c r="C33" s="437"/>
      <c r="D33" s="435"/>
      <c r="E33" s="435"/>
      <c r="F33" s="435"/>
      <c r="G33" s="395">
        <f>G15-G29</f>
        <v>20267838.303999998</v>
      </c>
      <c r="H33" s="437"/>
      <c r="I33" s="435"/>
      <c r="J33" s="435"/>
      <c r="K33" s="435"/>
      <c r="L33" s="395">
        <v>0</v>
      </c>
      <c r="M33" s="437"/>
      <c r="N33" s="435"/>
      <c r="O33" s="435"/>
      <c r="P33" s="435"/>
      <c r="Q33" s="437"/>
      <c r="R33" s="435"/>
      <c r="S33" s="435"/>
      <c r="T33" s="435"/>
      <c r="U33" s="437"/>
      <c r="V33" s="435"/>
      <c r="W33" s="435"/>
      <c r="X33" s="435"/>
      <c r="Y33" s="437"/>
      <c r="Z33" s="435"/>
      <c r="AA33" s="435"/>
      <c r="AB33" s="435"/>
      <c r="AC33" s="437"/>
      <c r="AD33" s="435"/>
      <c r="AE33" s="435"/>
      <c r="AF33" s="435"/>
      <c r="AG33" s="437"/>
      <c r="AH33" s="435"/>
      <c r="AI33" s="435"/>
      <c r="AJ33" s="435"/>
      <c r="AK33" s="437"/>
      <c r="AL33" s="435"/>
      <c r="AM33" s="435"/>
      <c r="AN33" s="452"/>
    </row>
    <row r="34" spans="1:40" x14ac:dyDescent="0.25">
      <c r="B34" s="413" t="s">
        <v>482</v>
      </c>
      <c r="C34" s="456"/>
      <c r="D34" s="457"/>
      <c r="E34" s="457"/>
      <c r="F34" s="457"/>
      <c r="G34" s="463">
        <f>G19/G33</f>
        <v>1.6679461910512787</v>
      </c>
      <c r="H34" s="456"/>
      <c r="I34" s="457"/>
      <c r="J34" s="457"/>
      <c r="K34" s="457"/>
      <c r="L34" s="463"/>
      <c r="M34" s="456"/>
      <c r="N34" s="457"/>
      <c r="O34" s="457"/>
      <c r="P34" s="457"/>
      <c r="Q34" s="456"/>
      <c r="R34" s="457"/>
      <c r="S34" s="457"/>
      <c r="T34" s="457"/>
      <c r="U34" s="456"/>
      <c r="V34" s="457"/>
      <c r="W34" s="457"/>
      <c r="X34" s="457"/>
      <c r="Y34" s="456"/>
      <c r="Z34" s="457"/>
      <c r="AA34" s="457"/>
      <c r="AB34" s="457"/>
      <c r="AC34" s="456"/>
      <c r="AD34" s="457"/>
      <c r="AE34" s="457"/>
      <c r="AF34" s="457"/>
      <c r="AG34" s="456"/>
      <c r="AH34" s="457"/>
      <c r="AI34" s="457"/>
      <c r="AJ34" s="457"/>
      <c r="AK34" s="456"/>
      <c r="AL34" s="457"/>
      <c r="AM34" s="457"/>
      <c r="AN34" s="464"/>
    </row>
    <row r="35" spans="1:40" ht="26.4" x14ac:dyDescent="0.25">
      <c r="B35" s="413" t="s">
        <v>483</v>
      </c>
      <c r="C35" s="437"/>
      <c r="D35" s="435"/>
      <c r="E35" s="435"/>
      <c r="F35" s="435"/>
      <c r="G35" s="471"/>
      <c r="H35" s="437"/>
      <c r="I35" s="435"/>
      <c r="J35" s="435"/>
      <c r="K35" s="435"/>
      <c r="L35" s="471"/>
      <c r="M35" s="437"/>
      <c r="N35" s="435"/>
      <c r="O35" s="435"/>
      <c r="P35" s="435"/>
      <c r="Q35" s="437"/>
      <c r="R35" s="435"/>
      <c r="S35" s="435"/>
      <c r="T35" s="435"/>
      <c r="U35" s="437"/>
      <c r="V35" s="435"/>
      <c r="W35" s="435"/>
      <c r="X35" s="435"/>
      <c r="Y35" s="437"/>
      <c r="Z35" s="435"/>
      <c r="AA35" s="435"/>
      <c r="AB35" s="435"/>
      <c r="AC35" s="437"/>
      <c r="AD35" s="435"/>
      <c r="AE35" s="435"/>
      <c r="AF35" s="435"/>
      <c r="AG35" s="437"/>
      <c r="AH35" s="435"/>
      <c r="AI35" s="435"/>
      <c r="AJ35" s="435"/>
      <c r="AK35" s="437"/>
      <c r="AL35" s="435"/>
      <c r="AM35" s="435"/>
      <c r="AN35" s="452"/>
    </row>
    <row r="36" spans="1:40" ht="26.4" x14ac:dyDescent="0.25">
      <c r="B36" s="414" t="s">
        <v>484</v>
      </c>
      <c r="C36" s="437"/>
      <c r="D36" s="435"/>
      <c r="E36" s="435"/>
      <c r="F36" s="435"/>
      <c r="G36" s="472">
        <v>0</v>
      </c>
      <c r="H36" s="437"/>
      <c r="I36" s="435"/>
      <c r="J36" s="435"/>
      <c r="K36" s="435"/>
      <c r="L36" s="472"/>
      <c r="M36" s="437"/>
      <c r="N36" s="435"/>
      <c r="O36" s="435"/>
      <c r="P36" s="435"/>
      <c r="Q36" s="437"/>
      <c r="R36" s="435"/>
      <c r="S36" s="435"/>
      <c r="T36" s="435"/>
      <c r="U36" s="437"/>
      <c r="V36" s="435"/>
      <c r="W36" s="435"/>
      <c r="X36" s="435"/>
      <c r="Y36" s="437"/>
      <c r="Z36" s="435"/>
      <c r="AA36" s="435"/>
      <c r="AB36" s="435"/>
      <c r="AC36" s="437"/>
      <c r="AD36" s="435"/>
      <c r="AE36" s="435"/>
      <c r="AF36" s="435"/>
      <c r="AG36" s="437"/>
      <c r="AH36" s="435"/>
      <c r="AI36" s="435"/>
      <c r="AJ36" s="435"/>
      <c r="AK36" s="437"/>
      <c r="AL36" s="435"/>
      <c r="AM36" s="435"/>
      <c r="AN36" s="452"/>
    </row>
    <row r="37" spans="1:40" ht="16.8" x14ac:dyDescent="0.3">
      <c r="B37" s="405" t="s">
        <v>319</v>
      </c>
      <c r="C37" s="387"/>
      <c r="D37" s="386"/>
      <c r="E37" s="386"/>
      <c r="F37" s="386"/>
      <c r="G37" s="388"/>
      <c r="H37" s="387"/>
      <c r="I37" s="386"/>
      <c r="J37" s="386"/>
      <c r="K37" s="386"/>
      <c r="L37" s="388"/>
      <c r="M37" s="387"/>
      <c r="N37" s="386"/>
      <c r="O37" s="386"/>
      <c r="P37" s="386"/>
      <c r="Q37" s="387"/>
      <c r="R37" s="386"/>
      <c r="S37" s="386"/>
      <c r="T37" s="386"/>
      <c r="U37" s="387"/>
      <c r="V37" s="386"/>
      <c r="W37" s="386"/>
      <c r="X37" s="386"/>
      <c r="Y37" s="387"/>
      <c r="Z37" s="386"/>
      <c r="AA37" s="386"/>
      <c r="AB37" s="386"/>
      <c r="AC37" s="387"/>
      <c r="AD37" s="386"/>
      <c r="AE37" s="386"/>
      <c r="AF37" s="386"/>
      <c r="AG37" s="387"/>
      <c r="AH37" s="386"/>
      <c r="AI37" s="386"/>
      <c r="AJ37" s="386"/>
      <c r="AK37" s="387"/>
      <c r="AL37" s="386"/>
      <c r="AM37" s="386"/>
      <c r="AN37" s="423"/>
    </row>
    <row r="38" spans="1:40" x14ac:dyDescent="0.25">
      <c r="B38" s="411" t="s">
        <v>415</v>
      </c>
      <c r="C38" s="398"/>
      <c r="D38" s="399">
        <v>492</v>
      </c>
      <c r="E38" s="426">
        <f>'Pt 1 Summary of Data'!E60</f>
        <v>9632.5833333333339</v>
      </c>
      <c r="F38" s="426">
        <f>E38</f>
        <v>9632.5833333333339</v>
      </c>
      <c r="G38" s="442"/>
      <c r="H38" s="398"/>
      <c r="I38" s="399"/>
      <c r="J38" s="426"/>
      <c r="K38" s="426"/>
      <c r="L38" s="442"/>
      <c r="M38" s="398"/>
      <c r="N38" s="399"/>
      <c r="O38" s="426"/>
      <c r="P38" s="426"/>
      <c r="Q38" s="398"/>
      <c r="R38" s="399"/>
      <c r="S38" s="426"/>
      <c r="T38" s="426"/>
      <c r="U38" s="398"/>
      <c r="V38" s="399"/>
      <c r="W38" s="426"/>
      <c r="X38" s="426"/>
      <c r="Y38" s="398"/>
      <c r="Z38" s="399"/>
      <c r="AA38" s="426"/>
      <c r="AB38" s="426"/>
      <c r="AC38" s="449"/>
      <c r="AD38" s="448"/>
      <c r="AE38" s="448"/>
      <c r="AF38" s="448"/>
      <c r="AG38" s="449"/>
      <c r="AH38" s="448"/>
      <c r="AI38" s="448"/>
      <c r="AJ38" s="448"/>
      <c r="AK38" s="398"/>
      <c r="AL38" s="399"/>
      <c r="AM38" s="426"/>
      <c r="AN38" s="427"/>
    </row>
    <row r="39" spans="1:40" x14ac:dyDescent="0.25">
      <c r="B39" s="409" t="s">
        <v>320</v>
      </c>
      <c r="C39" s="453"/>
      <c r="D39" s="454"/>
      <c r="E39" s="454"/>
      <c r="F39" s="433">
        <v>0</v>
      </c>
      <c r="G39" s="455"/>
      <c r="H39" s="453"/>
      <c r="I39" s="454"/>
      <c r="J39" s="454"/>
      <c r="K39" s="433"/>
      <c r="L39" s="455"/>
      <c r="M39" s="453"/>
      <c r="N39" s="454"/>
      <c r="O39" s="454"/>
      <c r="P39" s="433"/>
      <c r="Q39" s="453"/>
      <c r="R39" s="454"/>
      <c r="S39" s="454"/>
      <c r="T39" s="433"/>
      <c r="U39" s="453"/>
      <c r="V39" s="454"/>
      <c r="W39" s="454"/>
      <c r="X39" s="433"/>
      <c r="Y39" s="453"/>
      <c r="Z39" s="454"/>
      <c r="AA39" s="454"/>
      <c r="AB39" s="433"/>
      <c r="AC39" s="456"/>
      <c r="AD39" s="457"/>
      <c r="AE39" s="457"/>
      <c r="AF39" s="457"/>
      <c r="AG39" s="456"/>
      <c r="AH39" s="457"/>
      <c r="AI39" s="457"/>
      <c r="AJ39" s="457"/>
      <c r="AK39" s="456"/>
      <c r="AL39" s="454"/>
      <c r="AM39" s="454"/>
      <c r="AN39" s="434"/>
    </row>
    <row r="40" spans="1:40" s="10" customFormat="1" x14ac:dyDescent="0.25">
      <c r="A40" s="107"/>
      <c r="B40" s="415" t="s">
        <v>321</v>
      </c>
      <c r="C40" s="437"/>
      <c r="D40" s="435"/>
      <c r="E40" s="435"/>
      <c r="F40" s="392"/>
      <c r="G40" s="441"/>
      <c r="H40" s="437"/>
      <c r="I40" s="435"/>
      <c r="J40" s="435"/>
      <c r="K40" s="392"/>
      <c r="L40" s="441"/>
      <c r="M40" s="437"/>
      <c r="N40" s="435"/>
      <c r="O40" s="435"/>
      <c r="P40" s="392"/>
      <c r="Q40" s="437"/>
      <c r="R40" s="435"/>
      <c r="S40" s="435"/>
      <c r="T40" s="392"/>
      <c r="U40" s="437"/>
      <c r="V40" s="435"/>
      <c r="W40" s="435"/>
      <c r="X40" s="392"/>
      <c r="Y40" s="437"/>
      <c r="Z40" s="435"/>
      <c r="AA40" s="435"/>
      <c r="AB40" s="392"/>
      <c r="AC40" s="437"/>
      <c r="AD40" s="435"/>
      <c r="AE40" s="435"/>
      <c r="AF40" s="435"/>
      <c r="AG40" s="437"/>
      <c r="AH40" s="435"/>
      <c r="AI40" s="435"/>
      <c r="AJ40" s="435"/>
      <c r="AK40" s="437"/>
      <c r="AL40" s="435"/>
      <c r="AM40" s="435"/>
      <c r="AN40" s="419"/>
    </row>
    <row r="41" spans="1:40" x14ac:dyDescent="0.25">
      <c r="A41" s="109"/>
      <c r="B41" s="409" t="s">
        <v>322</v>
      </c>
      <c r="C41" s="437"/>
      <c r="D41" s="435"/>
      <c r="E41" s="435"/>
      <c r="F41" s="428">
        <v>1</v>
      </c>
      <c r="G41" s="441"/>
      <c r="H41" s="437"/>
      <c r="I41" s="435"/>
      <c r="J41" s="435"/>
      <c r="K41" s="428"/>
      <c r="L41" s="441"/>
      <c r="M41" s="437"/>
      <c r="N41" s="435"/>
      <c r="O41" s="435"/>
      <c r="P41" s="428"/>
      <c r="Q41" s="437"/>
      <c r="R41" s="435"/>
      <c r="S41" s="435"/>
      <c r="T41" s="428"/>
      <c r="U41" s="437"/>
      <c r="V41" s="435"/>
      <c r="W41" s="435"/>
      <c r="X41" s="428"/>
      <c r="Y41" s="437"/>
      <c r="Z41" s="435"/>
      <c r="AA41" s="435"/>
      <c r="AB41" s="428"/>
      <c r="AC41" s="437"/>
      <c r="AD41" s="435"/>
      <c r="AE41" s="435"/>
      <c r="AF41" s="435"/>
      <c r="AG41" s="437"/>
      <c r="AH41" s="435"/>
      <c r="AI41" s="435"/>
      <c r="AJ41" s="435"/>
      <c r="AK41" s="437"/>
      <c r="AL41" s="435"/>
      <c r="AM41" s="435"/>
      <c r="AN41" s="429"/>
    </row>
    <row r="42" spans="1:40" x14ac:dyDescent="0.25">
      <c r="B42" s="409" t="s">
        <v>323</v>
      </c>
      <c r="C42" s="437"/>
      <c r="D42" s="435"/>
      <c r="E42" s="435"/>
      <c r="F42" s="430">
        <f>F41*F39</f>
        <v>0</v>
      </c>
      <c r="G42" s="441"/>
      <c r="H42" s="437"/>
      <c r="I42" s="435"/>
      <c r="J42" s="435"/>
      <c r="K42" s="430"/>
      <c r="L42" s="441"/>
      <c r="M42" s="437"/>
      <c r="N42" s="435"/>
      <c r="O42" s="435"/>
      <c r="P42" s="430"/>
      <c r="Q42" s="437"/>
      <c r="R42" s="435"/>
      <c r="S42" s="435"/>
      <c r="T42" s="430"/>
      <c r="U42" s="437"/>
      <c r="V42" s="435"/>
      <c r="W42" s="435"/>
      <c r="X42" s="430"/>
      <c r="Y42" s="437"/>
      <c r="Z42" s="435"/>
      <c r="AA42" s="435"/>
      <c r="AB42" s="430"/>
      <c r="AC42" s="437"/>
      <c r="AD42" s="435"/>
      <c r="AE42" s="435"/>
      <c r="AF42" s="435"/>
      <c r="AG42" s="437"/>
      <c r="AH42" s="435"/>
      <c r="AI42" s="435"/>
      <c r="AJ42" s="435"/>
      <c r="AK42" s="437"/>
      <c r="AL42" s="435"/>
      <c r="AM42" s="435"/>
      <c r="AN42" s="431"/>
    </row>
    <row r="43" spans="1:40" ht="33.6" x14ac:dyDescent="0.3">
      <c r="B43" s="405" t="s">
        <v>325</v>
      </c>
      <c r="C43" s="387"/>
      <c r="D43" s="386"/>
      <c r="E43" s="386"/>
      <c r="F43" s="386"/>
      <c r="G43" s="388"/>
      <c r="H43" s="387"/>
      <c r="I43" s="386"/>
      <c r="J43" s="386"/>
      <c r="K43" s="386"/>
      <c r="L43" s="388"/>
      <c r="M43" s="387"/>
      <c r="N43" s="386"/>
      <c r="O43" s="386"/>
      <c r="P43" s="386"/>
      <c r="Q43" s="387"/>
      <c r="R43" s="386"/>
      <c r="S43" s="386"/>
      <c r="T43" s="386"/>
      <c r="U43" s="387"/>
      <c r="V43" s="386"/>
      <c r="W43" s="386"/>
      <c r="X43" s="386"/>
      <c r="Y43" s="387"/>
      <c r="Z43" s="386"/>
      <c r="AA43" s="386"/>
      <c r="AB43" s="386"/>
      <c r="AC43" s="387"/>
      <c r="AD43" s="386"/>
      <c r="AE43" s="386"/>
      <c r="AF43" s="386"/>
      <c r="AG43" s="387"/>
      <c r="AH43" s="386"/>
      <c r="AI43" s="386"/>
      <c r="AJ43" s="386"/>
      <c r="AK43" s="387"/>
      <c r="AL43" s="386"/>
      <c r="AM43" s="386"/>
      <c r="AN43" s="423"/>
    </row>
    <row r="44" spans="1:40" x14ac:dyDescent="0.25">
      <c r="B44" s="416" t="s">
        <v>326</v>
      </c>
      <c r="C44" s="445"/>
      <c r="D44" s="439"/>
      <c r="E44" s="439"/>
      <c r="F44" s="439"/>
      <c r="G44" s="443"/>
      <c r="H44" s="445"/>
      <c r="I44" s="439"/>
      <c r="J44" s="439"/>
      <c r="K44" s="439"/>
      <c r="L44" s="443"/>
      <c r="M44" s="445"/>
      <c r="N44" s="439"/>
      <c r="O44" s="439"/>
      <c r="P44" s="439"/>
      <c r="Q44" s="445"/>
      <c r="R44" s="439"/>
      <c r="S44" s="439"/>
      <c r="T44" s="439"/>
      <c r="U44" s="445"/>
      <c r="V44" s="439"/>
      <c r="W44" s="439"/>
      <c r="X44" s="439"/>
      <c r="Y44" s="445"/>
      <c r="Z44" s="439"/>
      <c r="AA44" s="439"/>
      <c r="AB44" s="439"/>
      <c r="AC44" s="445"/>
      <c r="AD44" s="439"/>
      <c r="AE44" s="439"/>
      <c r="AF44" s="439"/>
      <c r="AG44" s="445"/>
      <c r="AH44" s="439"/>
      <c r="AI44" s="439"/>
      <c r="AJ44" s="439"/>
      <c r="AK44" s="445"/>
      <c r="AL44" s="439"/>
      <c r="AM44" s="439"/>
      <c r="AN44" s="440"/>
    </row>
    <row r="45" spans="1:40" x14ac:dyDescent="0.25">
      <c r="B45" s="409" t="s">
        <v>432</v>
      </c>
      <c r="C45" s="432"/>
      <c r="D45" s="432"/>
      <c r="E45" s="432">
        <f>E12/E17</f>
        <v>1.3378161475981747</v>
      </c>
      <c r="F45" s="432">
        <f>F12/F17</f>
        <v>1.3378161475981747</v>
      </c>
      <c r="G45" s="441"/>
      <c r="H45" s="432"/>
      <c r="I45" s="430"/>
      <c r="J45" s="430"/>
      <c r="K45" s="430"/>
      <c r="L45" s="441"/>
      <c r="M45" s="432"/>
      <c r="N45" s="430"/>
      <c r="O45" s="430"/>
      <c r="P45" s="430"/>
      <c r="Q45" s="437"/>
      <c r="R45" s="435"/>
      <c r="S45" s="435"/>
      <c r="T45" s="435"/>
      <c r="U45" s="437"/>
      <c r="V45" s="435"/>
      <c r="W45" s="435"/>
      <c r="X45" s="435"/>
      <c r="Y45" s="437"/>
      <c r="Z45" s="435"/>
      <c r="AA45" s="435"/>
      <c r="AB45" s="435"/>
      <c r="AC45" s="437"/>
      <c r="AD45" s="435"/>
      <c r="AE45" s="435"/>
      <c r="AF45" s="435"/>
      <c r="AG45" s="437"/>
      <c r="AH45" s="435"/>
      <c r="AI45" s="435"/>
      <c r="AJ45" s="435"/>
      <c r="AK45" s="437"/>
      <c r="AL45" s="435"/>
      <c r="AM45" s="435"/>
      <c r="AN45" s="452"/>
    </row>
    <row r="46" spans="1:40" x14ac:dyDescent="0.25">
      <c r="B46" s="409" t="s">
        <v>433</v>
      </c>
      <c r="C46" s="438"/>
      <c r="D46" s="436"/>
      <c r="E46" s="436"/>
      <c r="F46" s="436"/>
      <c r="G46" s="441"/>
      <c r="H46" s="438"/>
      <c r="I46" s="436"/>
      <c r="J46" s="436"/>
      <c r="K46" s="436"/>
      <c r="L46" s="441"/>
      <c r="M46" s="438"/>
      <c r="N46" s="436"/>
      <c r="O46" s="436"/>
      <c r="P46" s="436"/>
      <c r="Q46" s="432"/>
      <c r="R46" s="430"/>
      <c r="S46" s="430"/>
      <c r="T46" s="430"/>
      <c r="U46" s="432"/>
      <c r="V46" s="430"/>
      <c r="W46" s="430"/>
      <c r="X46" s="430"/>
      <c r="Y46" s="432"/>
      <c r="Z46" s="430"/>
      <c r="AA46" s="430"/>
      <c r="AB46" s="430"/>
      <c r="AC46" s="437"/>
      <c r="AD46" s="435"/>
      <c r="AE46" s="435"/>
      <c r="AF46" s="435"/>
      <c r="AG46" s="437"/>
      <c r="AH46" s="435"/>
      <c r="AI46" s="435"/>
      <c r="AJ46" s="435"/>
      <c r="AK46" s="432"/>
      <c r="AL46" s="430"/>
      <c r="AM46" s="430"/>
      <c r="AN46" s="431"/>
    </row>
    <row r="47" spans="1:40" s="65" customFormat="1" x14ac:dyDescent="0.25">
      <c r="A47" s="107"/>
      <c r="B47" s="415" t="s">
        <v>328</v>
      </c>
      <c r="C47" s="437"/>
      <c r="D47" s="435"/>
      <c r="E47" s="435"/>
      <c r="F47" s="430"/>
      <c r="G47" s="441"/>
      <c r="H47" s="437"/>
      <c r="I47" s="435"/>
      <c r="J47" s="435"/>
      <c r="K47" s="430"/>
      <c r="L47" s="441"/>
      <c r="M47" s="437"/>
      <c r="N47" s="435"/>
      <c r="O47" s="435"/>
      <c r="P47" s="430"/>
      <c r="Q47" s="438"/>
      <c r="R47" s="436"/>
      <c r="S47" s="436"/>
      <c r="T47" s="430"/>
      <c r="U47" s="438"/>
      <c r="V47" s="436"/>
      <c r="W47" s="436"/>
      <c r="X47" s="430"/>
      <c r="Y47" s="438"/>
      <c r="Z47" s="436"/>
      <c r="AA47" s="436"/>
      <c r="AB47" s="430"/>
      <c r="AC47" s="437"/>
      <c r="AD47" s="435"/>
      <c r="AE47" s="435"/>
      <c r="AF47" s="435"/>
      <c r="AG47" s="437"/>
      <c r="AH47" s="435"/>
      <c r="AI47" s="435"/>
      <c r="AJ47" s="435"/>
      <c r="AK47" s="437"/>
      <c r="AL47" s="436"/>
      <c r="AM47" s="436"/>
      <c r="AN47" s="431"/>
    </row>
    <row r="48" spans="1:40" s="9" customFormat="1" x14ac:dyDescent="0.25">
      <c r="A48" s="108"/>
      <c r="B48" s="417" t="s">
        <v>327</v>
      </c>
      <c r="C48" s="437"/>
      <c r="D48" s="435"/>
      <c r="E48" s="435"/>
      <c r="F48" s="430">
        <f>F45</f>
        <v>1.3378161475981747</v>
      </c>
      <c r="G48" s="441"/>
      <c r="H48" s="437"/>
      <c r="I48" s="435"/>
      <c r="J48" s="435"/>
      <c r="K48" s="430"/>
      <c r="L48" s="441"/>
      <c r="M48" s="437"/>
      <c r="N48" s="435"/>
      <c r="O48" s="435"/>
      <c r="P48" s="430"/>
      <c r="Q48" s="437"/>
      <c r="R48" s="435"/>
      <c r="S48" s="435"/>
      <c r="T48" s="430"/>
      <c r="U48" s="437"/>
      <c r="V48" s="435"/>
      <c r="W48" s="435"/>
      <c r="X48" s="430"/>
      <c r="Y48" s="437"/>
      <c r="Z48" s="435"/>
      <c r="AA48" s="435"/>
      <c r="AB48" s="430"/>
      <c r="AC48" s="437"/>
      <c r="AD48" s="435"/>
      <c r="AE48" s="435"/>
      <c r="AF48" s="435"/>
      <c r="AG48" s="437"/>
      <c r="AH48" s="435"/>
      <c r="AI48" s="435"/>
      <c r="AJ48" s="435"/>
      <c r="AK48" s="437"/>
      <c r="AL48" s="435"/>
      <c r="AM48" s="435"/>
      <c r="AN48" s="431"/>
    </row>
    <row r="49" spans="1:40" ht="16.8" x14ac:dyDescent="0.3">
      <c r="B49" s="405" t="s">
        <v>329</v>
      </c>
      <c r="C49" s="387"/>
      <c r="D49" s="386"/>
      <c r="E49" s="386"/>
      <c r="F49" s="386"/>
      <c r="G49" s="388"/>
      <c r="H49" s="387"/>
      <c r="I49" s="386"/>
      <c r="J49" s="386"/>
      <c r="K49" s="386"/>
      <c r="L49" s="388"/>
      <c r="M49" s="387"/>
      <c r="N49" s="386"/>
      <c r="O49" s="386"/>
      <c r="P49" s="386"/>
      <c r="Q49" s="387"/>
      <c r="R49" s="386"/>
      <c r="S49" s="386"/>
      <c r="T49" s="386"/>
      <c r="U49" s="387"/>
      <c r="V49" s="386"/>
      <c r="W49" s="386"/>
      <c r="X49" s="386"/>
      <c r="Y49" s="387"/>
      <c r="Z49" s="386"/>
      <c r="AA49" s="386"/>
      <c r="AB49" s="386"/>
      <c r="AC49" s="387"/>
      <c r="AD49" s="386"/>
      <c r="AE49" s="386"/>
      <c r="AF49" s="386"/>
      <c r="AG49" s="387"/>
      <c r="AH49" s="386"/>
      <c r="AI49" s="386"/>
      <c r="AJ49" s="386"/>
      <c r="AK49" s="387"/>
      <c r="AL49" s="386"/>
      <c r="AM49" s="386"/>
      <c r="AN49" s="423"/>
    </row>
    <row r="50" spans="1:40" s="9" customFormat="1" x14ac:dyDescent="0.25">
      <c r="A50" s="107"/>
      <c r="B50" s="408" t="s">
        <v>330</v>
      </c>
      <c r="C50" s="400"/>
      <c r="D50" s="401">
        <v>0.8</v>
      </c>
      <c r="E50" s="401">
        <v>0.8</v>
      </c>
      <c r="F50" s="401">
        <v>0.8</v>
      </c>
      <c r="G50" s="442"/>
      <c r="H50" s="400"/>
      <c r="I50" s="401"/>
      <c r="J50" s="401"/>
      <c r="K50" s="401"/>
      <c r="L50" s="442"/>
      <c r="M50" s="400"/>
      <c r="N50" s="401"/>
      <c r="O50" s="401"/>
      <c r="P50" s="401"/>
      <c r="Q50" s="400"/>
      <c r="R50" s="401"/>
      <c r="S50" s="401"/>
      <c r="T50" s="401"/>
      <c r="U50" s="400"/>
      <c r="V50" s="401"/>
      <c r="W50" s="401"/>
      <c r="X50" s="401"/>
      <c r="Y50" s="400"/>
      <c r="Z50" s="401"/>
      <c r="AA50" s="401"/>
      <c r="AB50" s="401"/>
      <c r="AC50" s="449"/>
      <c r="AD50" s="448"/>
      <c r="AE50" s="448"/>
      <c r="AF50" s="448"/>
      <c r="AG50" s="449"/>
      <c r="AH50" s="448"/>
      <c r="AI50" s="448"/>
      <c r="AJ50" s="448"/>
      <c r="AK50" s="400"/>
      <c r="AL50" s="401"/>
      <c r="AM50" s="401"/>
      <c r="AN50" s="420"/>
    </row>
    <row r="51" spans="1:40" x14ac:dyDescent="0.25">
      <c r="B51" s="415" t="s">
        <v>331</v>
      </c>
      <c r="C51" s="438"/>
      <c r="D51" s="436"/>
      <c r="E51" s="436"/>
      <c r="F51" s="430">
        <f>F48</f>
        <v>1.3378161475981747</v>
      </c>
      <c r="G51" s="441"/>
      <c r="H51" s="438"/>
      <c r="I51" s="436"/>
      <c r="J51" s="436"/>
      <c r="K51" s="430"/>
      <c r="L51" s="441"/>
      <c r="M51" s="438"/>
      <c r="N51" s="436"/>
      <c r="O51" s="436"/>
      <c r="P51" s="430"/>
      <c r="Q51" s="438"/>
      <c r="R51" s="436"/>
      <c r="S51" s="436"/>
      <c r="T51" s="430"/>
      <c r="U51" s="438"/>
      <c r="V51" s="436"/>
      <c r="W51" s="436"/>
      <c r="X51" s="430"/>
      <c r="Y51" s="438"/>
      <c r="Z51" s="436"/>
      <c r="AA51" s="436"/>
      <c r="AB51" s="430"/>
      <c r="AC51" s="437"/>
      <c r="AD51" s="435"/>
      <c r="AE51" s="435"/>
      <c r="AF51" s="435"/>
      <c r="AG51" s="437"/>
      <c r="AH51" s="435"/>
      <c r="AI51" s="435"/>
      <c r="AJ51" s="435"/>
      <c r="AK51" s="437"/>
      <c r="AL51" s="436"/>
      <c r="AM51" s="436"/>
      <c r="AN51" s="431"/>
    </row>
    <row r="52" spans="1:40" s="65" customFormat="1" ht="26.25" customHeight="1" x14ac:dyDescent="0.25">
      <c r="A52" s="107"/>
      <c r="B52" s="413" t="s">
        <v>332</v>
      </c>
      <c r="C52" s="437"/>
      <c r="D52" s="435"/>
      <c r="E52" s="435"/>
      <c r="F52" s="394">
        <f>F15-F16</f>
        <v>25334797.879999999</v>
      </c>
      <c r="G52" s="441"/>
      <c r="H52" s="437"/>
      <c r="I52" s="435"/>
      <c r="J52" s="435"/>
      <c r="K52" s="394"/>
      <c r="L52" s="441"/>
      <c r="M52" s="437"/>
      <c r="N52" s="435"/>
      <c r="O52" s="435"/>
      <c r="P52" s="394"/>
      <c r="Q52" s="437"/>
      <c r="R52" s="435"/>
      <c r="S52" s="435"/>
      <c r="T52" s="394"/>
      <c r="U52" s="437"/>
      <c r="V52" s="435"/>
      <c r="W52" s="435"/>
      <c r="X52" s="394"/>
      <c r="Y52" s="437"/>
      <c r="Z52" s="435"/>
      <c r="AA52" s="435"/>
      <c r="AB52" s="394"/>
      <c r="AC52" s="437"/>
      <c r="AD52" s="435"/>
      <c r="AE52" s="435"/>
      <c r="AF52" s="435"/>
      <c r="AG52" s="437"/>
      <c r="AH52" s="435"/>
      <c r="AI52" s="435"/>
      <c r="AJ52" s="435"/>
      <c r="AK52" s="437"/>
      <c r="AL52" s="435"/>
      <c r="AM52" s="435"/>
      <c r="AN52" s="424"/>
    </row>
    <row r="53" spans="1:40" s="19" customFormat="1" ht="26.4" x14ac:dyDescent="0.25">
      <c r="A53" s="108"/>
      <c r="B53" s="410" t="s">
        <v>333</v>
      </c>
      <c r="C53" s="437"/>
      <c r="D53" s="435"/>
      <c r="E53" s="435"/>
      <c r="F53" s="477">
        <v>0</v>
      </c>
      <c r="G53" s="441"/>
      <c r="H53" s="437"/>
      <c r="I53" s="435"/>
      <c r="J53" s="435"/>
      <c r="K53" s="394"/>
      <c r="L53" s="441"/>
      <c r="M53" s="437"/>
      <c r="N53" s="435"/>
      <c r="O53" s="435"/>
      <c r="P53" s="394"/>
      <c r="Q53" s="437"/>
      <c r="R53" s="435"/>
      <c r="S53" s="435"/>
      <c r="T53" s="394"/>
      <c r="U53" s="437"/>
      <c r="V53" s="435"/>
      <c r="W53" s="435"/>
      <c r="X53" s="394"/>
      <c r="Y53" s="437"/>
      <c r="Z53" s="435"/>
      <c r="AA53" s="435"/>
      <c r="AB53" s="394"/>
      <c r="AC53" s="437"/>
      <c r="AD53" s="435"/>
      <c r="AE53" s="435"/>
      <c r="AF53" s="435"/>
      <c r="AG53" s="437"/>
      <c r="AH53" s="435"/>
      <c r="AI53" s="435"/>
      <c r="AJ53" s="435"/>
      <c r="AK53" s="437"/>
      <c r="AL53" s="435"/>
      <c r="AM53" s="435"/>
      <c r="AN53" s="424"/>
    </row>
    <row r="54" spans="1:40" s="19" customFormat="1" ht="16.8" x14ac:dyDescent="0.3">
      <c r="A54" s="84"/>
      <c r="B54" s="405" t="s">
        <v>489</v>
      </c>
      <c r="C54" s="387"/>
      <c r="D54" s="386"/>
      <c r="E54" s="386"/>
      <c r="F54" s="386"/>
      <c r="G54" s="388"/>
      <c r="H54" s="387"/>
      <c r="I54" s="386"/>
      <c r="J54" s="386"/>
      <c r="K54" s="386"/>
      <c r="L54" s="388"/>
      <c r="M54" s="387"/>
      <c r="N54" s="386"/>
      <c r="O54" s="386"/>
      <c r="P54" s="386"/>
      <c r="Q54" s="387"/>
      <c r="R54" s="386"/>
      <c r="S54" s="386"/>
      <c r="T54" s="386"/>
      <c r="U54" s="387"/>
      <c r="V54" s="386"/>
      <c r="W54" s="386"/>
      <c r="X54" s="386"/>
      <c r="Y54" s="387"/>
      <c r="Z54" s="386"/>
      <c r="AA54" s="386"/>
      <c r="AB54" s="386"/>
      <c r="AC54" s="387"/>
      <c r="AD54" s="386"/>
      <c r="AE54" s="386"/>
      <c r="AF54" s="386"/>
      <c r="AG54" s="387"/>
      <c r="AH54" s="386"/>
      <c r="AI54" s="386"/>
      <c r="AJ54" s="386"/>
      <c r="AK54" s="387"/>
      <c r="AL54" s="386"/>
      <c r="AM54" s="386"/>
      <c r="AN54" s="423"/>
    </row>
    <row r="55" spans="1:40" s="19" customFormat="1" ht="18.75" customHeight="1" x14ac:dyDescent="0.25">
      <c r="A55" s="84"/>
      <c r="B55" s="418" t="s">
        <v>334</v>
      </c>
      <c r="C55" s="445"/>
      <c r="D55" s="439"/>
      <c r="E55" s="439"/>
      <c r="F55" s="439"/>
      <c r="G55" s="443"/>
      <c r="H55" s="445"/>
      <c r="I55" s="439"/>
      <c r="J55" s="439"/>
      <c r="K55" s="439"/>
      <c r="L55" s="443"/>
      <c r="M55" s="445"/>
      <c r="N55" s="439"/>
      <c r="O55" s="439"/>
      <c r="P55" s="439"/>
      <c r="Q55" s="445"/>
      <c r="R55" s="439"/>
      <c r="S55" s="439"/>
      <c r="T55" s="439"/>
      <c r="U55" s="445"/>
      <c r="V55" s="439"/>
      <c r="W55" s="439"/>
      <c r="X55" s="439"/>
      <c r="Y55" s="445"/>
      <c r="Z55" s="439"/>
      <c r="AA55" s="439"/>
      <c r="AB55" s="439"/>
      <c r="AC55" s="445"/>
      <c r="AD55" s="439"/>
      <c r="AE55" s="439"/>
      <c r="AF55" s="439"/>
      <c r="AG55" s="445"/>
      <c r="AH55" s="439"/>
      <c r="AI55" s="439"/>
      <c r="AJ55" s="439"/>
      <c r="AK55" s="445"/>
      <c r="AL55" s="439"/>
      <c r="AM55" s="439"/>
      <c r="AN55" s="440"/>
    </row>
    <row r="56" spans="1:40" s="19" customFormat="1" ht="26.25" customHeight="1" x14ac:dyDescent="0.25">
      <c r="A56" s="84"/>
      <c r="B56" s="413" t="s">
        <v>335</v>
      </c>
      <c r="C56" s="391">
        <v>0</v>
      </c>
      <c r="D56" s="435"/>
      <c r="E56" s="435"/>
      <c r="F56" s="435"/>
      <c r="G56" s="441"/>
      <c r="H56" s="391"/>
      <c r="I56" s="435"/>
      <c r="J56" s="435"/>
      <c r="K56" s="435"/>
      <c r="L56" s="441"/>
      <c r="M56" s="391"/>
      <c r="N56" s="435"/>
      <c r="O56" s="435"/>
      <c r="P56" s="435"/>
      <c r="Q56" s="391"/>
      <c r="R56" s="435"/>
      <c r="S56" s="435"/>
      <c r="T56" s="435"/>
      <c r="U56" s="391"/>
      <c r="V56" s="435"/>
      <c r="W56" s="435"/>
      <c r="X56" s="435"/>
      <c r="Y56" s="391"/>
      <c r="Z56" s="435"/>
      <c r="AA56" s="435"/>
      <c r="AB56" s="435"/>
      <c r="AC56" s="437"/>
      <c r="AD56" s="435"/>
      <c r="AE56" s="435"/>
      <c r="AF56" s="435"/>
      <c r="AG56" s="437"/>
      <c r="AH56" s="435"/>
      <c r="AI56" s="435"/>
      <c r="AJ56" s="435"/>
      <c r="AK56" s="391"/>
      <c r="AL56" s="435"/>
      <c r="AM56" s="435"/>
      <c r="AN56" s="452"/>
    </row>
    <row r="57" spans="1:40" s="19" customFormat="1" ht="26.4" x14ac:dyDescent="0.25">
      <c r="A57" s="84"/>
      <c r="B57" s="413" t="s">
        <v>336</v>
      </c>
      <c r="C57" s="391">
        <v>0</v>
      </c>
      <c r="D57" s="435"/>
      <c r="E57" s="435"/>
      <c r="F57" s="435"/>
      <c r="G57" s="441"/>
      <c r="H57" s="391"/>
      <c r="I57" s="435"/>
      <c r="J57" s="435"/>
      <c r="K57" s="435"/>
      <c r="L57" s="441"/>
      <c r="M57" s="391"/>
      <c r="N57" s="435"/>
      <c r="O57" s="435"/>
      <c r="P57" s="435"/>
      <c r="Q57" s="391"/>
      <c r="R57" s="435"/>
      <c r="S57" s="435"/>
      <c r="T57" s="435"/>
      <c r="U57" s="391"/>
      <c r="V57" s="435"/>
      <c r="W57" s="435"/>
      <c r="X57" s="435"/>
      <c r="Y57" s="391"/>
      <c r="Z57" s="435"/>
      <c r="AA57" s="435"/>
      <c r="AB57" s="435"/>
      <c r="AC57" s="437"/>
      <c r="AD57" s="435"/>
      <c r="AE57" s="435"/>
      <c r="AF57" s="435"/>
      <c r="AG57" s="437"/>
      <c r="AH57" s="435"/>
      <c r="AI57" s="435"/>
      <c r="AJ57" s="435"/>
      <c r="AK57" s="391"/>
      <c r="AL57" s="435"/>
      <c r="AM57" s="435"/>
      <c r="AN57" s="452"/>
    </row>
    <row r="58" spans="1:40" s="19" customFormat="1" ht="26.25" customHeight="1" x14ac:dyDescent="0.25">
      <c r="A58" s="84"/>
      <c r="B58" s="414" t="s">
        <v>485</v>
      </c>
      <c r="C58" s="446"/>
      <c r="D58" s="435"/>
      <c r="E58" s="447"/>
      <c r="F58" s="447"/>
      <c r="G58" s="394">
        <f>G60-G59</f>
        <v>-87638</v>
      </c>
      <c r="H58" s="446"/>
      <c r="I58" s="447"/>
      <c r="J58" s="447"/>
      <c r="K58" s="447"/>
      <c r="L58" s="394"/>
      <c r="M58" s="446"/>
      <c r="N58" s="447"/>
      <c r="O58" s="447"/>
      <c r="P58" s="447"/>
      <c r="Q58" s="446"/>
      <c r="R58" s="447"/>
      <c r="S58" s="447"/>
      <c r="T58" s="447"/>
      <c r="U58" s="446"/>
      <c r="V58" s="447"/>
      <c r="W58" s="447"/>
      <c r="X58" s="447"/>
      <c r="Y58" s="446"/>
      <c r="Z58" s="435"/>
      <c r="AA58" s="447"/>
      <c r="AB58" s="447"/>
      <c r="AC58" s="446"/>
      <c r="AD58" s="447"/>
      <c r="AE58" s="447"/>
      <c r="AF58" s="447"/>
      <c r="AG58" s="446"/>
      <c r="AH58" s="447"/>
      <c r="AI58" s="447"/>
      <c r="AJ58" s="447"/>
      <c r="AK58" s="446"/>
      <c r="AL58" s="435"/>
      <c r="AM58" s="447"/>
      <c r="AN58" s="458"/>
    </row>
    <row r="59" spans="1:40" s="19" customFormat="1" ht="26.4" x14ac:dyDescent="0.25">
      <c r="A59" s="84"/>
      <c r="B59" s="413" t="s">
        <v>486</v>
      </c>
      <c r="C59" s="437"/>
      <c r="D59" s="435"/>
      <c r="E59" s="435"/>
      <c r="F59" s="435"/>
      <c r="G59" s="392">
        <f>D5</f>
        <v>2734688</v>
      </c>
      <c r="H59" s="437"/>
      <c r="I59" s="435"/>
      <c r="J59" s="466"/>
      <c r="K59" s="435"/>
      <c r="L59" s="392"/>
      <c r="M59" s="437"/>
      <c r="N59" s="435"/>
      <c r="O59" s="435"/>
      <c r="P59" s="435"/>
      <c r="Q59" s="437"/>
      <c r="R59" s="435"/>
      <c r="S59" s="466"/>
      <c r="T59" s="435"/>
      <c r="U59" s="437"/>
      <c r="V59" s="435"/>
      <c r="W59" s="466"/>
      <c r="X59" s="435"/>
      <c r="Y59" s="437"/>
      <c r="Z59" s="435"/>
      <c r="AA59" s="435"/>
      <c r="AB59" s="435"/>
      <c r="AC59" s="437"/>
      <c r="AD59" s="435"/>
      <c r="AE59" s="435"/>
      <c r="AF59" s="435"/>
      <c r="AG59" s="437"/>
      <c r="AH59" s="435"/>
      <c r="AI59" s="435"/>
      <c r="AJ59" s="435"/>
      <c r="AK59" s="437"/>
      <c r="AL59" s="435"/>
      <c r="AM59" s="466"/>
      <c r="AN59" s="452"/>
    </row>
    <row r="60" spans="1:40" s="19" customFormat="1" ht="26.4" x14ac:dyDescent="0.25">
      <c r="A60" s="84"/>
      <c r="B60" s="413" t="s">
        <v>487</v>
      </c>
      <c r="C60" s="437"/>
      <c r="D60" s="435"/>
      <c r="E60" s="435"/>
      <c r="F60" s="435"/>
      <c r="G60" s="392">
        <f>D6</f>
        <v>2647050</v>
      </c>
      <c r="H60" s="437"/>
      <c r="I60" s="435"/>
      <c r="J60" s="466"/>
      <c r="K60" s="435"/>
      <c r="L60" s="392"/>
      <c r="M60" s="437"/>
      <c r="N60" s="435"/>
      <c r="O60" s="435"/>
      <c r="P60" s="435"/>
      <c r="Q60" s="437"/>
      <c r="R60" s="435"/>
      <c r="S60" s="466"/>
      <c r="T60" s="435"/>
      <c r="U60" s="437"/>
      <c r="V60" s="435"/>
      <c r="W60" s="466"/>
      <c r="X60" s="435"/>
      <c r="Y60" s="437"/>
      <c r="Z60" s="435"/>
      <c r="AA60" s="435"/>
      <c r="AB60" s="435"/>
      <c r="AC60" s="437"/>
      <c r="AD60" s="435"/>
      <c r="AE60" s="435"/>
      <c r="AF60" s="435"/>
      <c r="AG60" s="437"/>
      <c r="AH60" s="435"/>
      <c r="AI60" s="435"/>
      <c r="AJ60" s="435"/>
      <c r="AK60" s="437"/>
      <c r="AL60" s="435"/>
      <c r="AM60" s="466"/>
      <c r="AN60" s="452"/>
    </row>
    <row r="61" spans="1:40" s="19" customFormat="1" x14ac:dyDescent="0.25">
      <c r="A61" s="84"/>
      <c r="B61" s="413" t="s">
        <v>337</v>
      </c>
      <c r="C61" s="437"/>
      <c r="D61" s="435"/>
      <c r="E61" s="392"/>
      <c r="F61" s="435"/>
      <c r="G61" s="441"/>
      <c r="H61" s="437"/>
      <c r="I61" s="435"/>
      <c r="J61" s="392"/>
      <c r="K61" s="435"/>
      <c r="L61" s="441"/>
      <c r="M61" s="437"/>
      <c r="N61" s="435"/>
      <c r="O61" s="435"/>
      <c r="P61" s="435"/>
      <c r="Q61" s="437"/>
      <c r="R61" s="435"/>
      <c r="S61" s="392"/>
      <c r="T61" s="435"/>
      <c r="U61" s="437"/>
      <c r="V61" s="435"/>
      <c r="W61" s="392"/>
      <c r="X61" s="435"/>
      <c r="Y61" s="437"/>
      <c r="Z61" s="435"/>
      <c r="AA61" s="435"/>
      <c r="AB61" s="435"/>
      <c r="AC61" s="437"/>
      <c r="AD61" s="435"/>
      <c r="AE61" s="435"/>
      <c r="AF61" s="435"/>
      <c r="AG61" s="437"/>
      <c r="AH61" s="435"/>
      <c r="AI61" s="435"/>
      <c r="AJ61" s="435"/>
      <c r="AK61" s="437"/>
      <c r="AL61" s="435"/>
      <c r="AM61" s="392"/>
      <c r="AN61" s="452"/>
    </row>
    <row r="62" spans="1:40" s="19" customFormat="1" x14ac:dyDescent="0.25">
      <c r="A62" s="84"/>
      <c r="B62" s="413" t="s">
        <v>338</v>
      </c>
      <c r="C62" s="437"/>
      <c r="D62" s="435"/>
      <c r="E62" s="392"/>
      <c r="F62" s="435"/>
      <c r="G62" s="441"/>
      <c r="H62" s="437"/>
      <c r="I62" s="435"/>
      <c r="J62" s="392"/>
      <c r="K62" s="435"/>
      <c r="L62" s="441"/>
      <c r="M62" s="437"/>
      <c r="N62" s="435"/>
      <c r="O62" s="435"/>
      <c r="P62" s="435"/>
      <c r="Q62" s="437"/>
      <c r="R62" s="435"/>
      <c r="S62" s="392"/>
      <c r="T62" s="435"/>
      <c r="U62" s="437"/>
      <c r="V62" s="435"/>
      <c r="W62" s="392"/>
      <c r="X62" s="435"/>
      <c r="Y62" s="437"/>
      <c r="Z62" s="435"/>
      <c r="AA62" s="435"/>
      <c r="AB62" s="435"/>
      <c r="AC62" s="437"/>
      <c r="AD62" s="435"/>
      <c r="AE62" s="435"/>
      <c r="AF62" s="435"/>
      <c r="AG62" s="437"/>
      <c r="AH62" s="435"/>
      <c r="AI62" s="435"/>
      <c r="AJ62" s="435"/>
      <c r="AK62" s="437"/>
      <c r="AL62" s="435"/>
      <c r="AM62" s="392"/>
      <c r="AN62" s="452"/>
    </row>
    <row r="63" spans="1:40" s="19" customFormat="1" x14ac:dyDescent="0.25">
      <c r="A63" s="84"/>
      <c r="B63" s="413" t="s">
        <v>339</v>
      </c>
      <c r="C63" s="437"/>
      <c r="D63" s="435"/>
      <c r="E63" s="392"/>
      <c r="F63" s="435"/>
      <c r="G63" s="441"/>
      <c r="H63" s="437"/>
      <c r="I63" s="435"/>
      <c r="J63" s="392"/>
      <c r="K63" s="435"/>
      <c r="L63" s="441"/>
      <c r="M63" s="437"/>
      <c r="N63" s="435"/>
      <c r="O63" s="435"/>
      <c r="P63" s="435"/>
      <c r="Q63" s="437"/>
      <c r="R63" s="435"/>
      <c r="S63" s="392"/>
      <c r="T63" s="435"/>
      <c r="U63" s="437"/>
      <c r="V63" s="435"/>
      <c r="W63" s="392"/>
      <c r="X63" s="435"/>
      <c r="Y63" s="437"/>
      <c r="Z63" s="435"/>
      <c r="AA63" s="435"/>
      <c r="AB63" s="435"/>
      <c r="AC63" s="437"/>
      <c r="AD63" s="435"/>
      <c r="AE63" s="435"/>
      <c r="AF63" s="435"/>
      <c r="AG63" s="437"/>
      <c r="AH63" s="435"/>
      <c r="AI63" s="435"/>
      <c r="AJ63" s="435"/>
      <c r="AK63" s="437"/>
      <c r="AL63" s="435"/>
      <c r="AM63" s="392"/>
      <c r="AN63" s="452"/>
    </row>
    <row r="64" spans="1:40" s="11" customFormat="1" x14ac:dyDescent="0.25">
      <c r="A64" s="84"/>
      <c r="B64" s="422" t="s">
        <v>340</v>
      </c>
      <c r="C64" s="459"/>
      <c r="D64" s="460"/>
      <c r="E64" s="407"/>
      <c r="F64" s="460"/>
      <c r="G64" s="461"/>
      <c r="H64" s="459"/>
      <c r="I64" s="460"/>
      <c r="J64" s="407"/>
      <c r="K64" s="460"/>
      <c r="L64" s="461"/>
      <c r="M64" s="459"/>
      <c r="N64" s="460"/>
      <c r="O64" s="460"/>
      <c r="P64" s="460"/>
      <c r="Q64" s="459"/>
      <c r="R64" s="460"/>
      <c r="S64" s="407"/>
      <c r="T64" s="460"/>
      <c r="U64" s="459"/>
      <c r="V64" s="460"/>
      <c r="W64" s="407"/>
      <c r="X64" s="460"/>
      <c r="Y64" s="459"/>
      <c r="Z64" s="460"/>
      <c r="AA64" s="460"/>
      <c r="AB64" s="460"/>
      <c r="AC64" s="459"/>
      <c r="AD64" s="460"/>
      <c r="AE64" s="460"/>
      <c r="AF64" s="460"/>
      <c r="AG64" s="459"/>
      <c r="AH64" s="460"/>
      <c r="AI64" s="460"/>
      <c r="AJ64" s="460"/>
      <c r="AK64" s="459"/>
      <c r="AL64" s="460"/>
      <c r="AM64" s="407"/>
      <c r="AN64" s="462"/>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f>'Pt 1 Summary of Data'!D56</f>
        <v>6467</v>
      </c>
      <c r="D4" s="104"/>
      <c r="E4" s="104"/>
      <c r="F4" s="104"/>
      <c r="G4" s="104"/>
      <c r="H4" s="104"/>
      <c r="I4" s="183"/>
      <c r="J4" s="183"/>
      <c r="K4" s="189"/>
    </row>
    <row r="5" spans="2:11" ht="16.8" x14ac:dyDescent="0.3">
      <c r="B5" s="122" t="s">
        <v>342</v>
      </c>
      <c r="C5" s="161"/>
      <c r="D5" s="162"/>
      <c r="E5" s="162"/>
      <c r="F5" s="162"/>
      <c r="G5" s="162"/>
      <c r="H5" s="162"/>
      <c r="I5" s="162"/>
      <c r="J5" s="162"/>
      <c r="K5" s="190"/>
    </row>
    <row r="6" spans="2:11" x14ac:dyDescent="0.25">
      <c r="B6" s="123" t="s">
        <v>101</v>
      </c>
      <c r="C6" s="181"/>
      <c r="D6" s="100"/>
      <c r="E6" s="100"/>
      <c r="F6" s="182"/>
      <c r="G6" s="100"/>
      <c r="H6" s="100"/>
      <c r="I6" s="182"/>
      <c r="J6" s="182"/>
      <c r="K6" s="187"/>
    </row>
    <row r="7" spans="2:11" x14ac:dyDescent="0.25">
      <c r="B7" s="116" t="s">
        <v>102</v>
      </c>
      <c r="C7" s="101"/>
      <c r="D7" s="102"/>
      <c r="E7" s="102"/>
      <c r="F7" s="102"/>
      <c r="G7" s="102"/>
      <c r="H7" s="102"/>
      <c r="I7" s="188"/>
      <c r="J7" s="188"/>
      <c r="K7" s="191"/>
    </row>
    <row r="8" spans="2:11" x14ac:dyDescent="0.25">
      <c r="B8" s="116" t="s">
        <v>103</v>
      </c>
      <c r="C8" s="180"/>
      <c r="D8" s="102"/>
      <c r="E8" s="102"/>
      <c r="F8" s="183"/>
      <c r="G8" s="102"/>
      <c r="H8" s="102"/>
      <c r="I8" s="188"/>
      <c r="J8" s="188"/>
      <c r="K8" s="192"/>
    </row>
    <row r="9" spans="2:11" ht="13.2" customHeight="1" x14ac:dyDescent="0.25">
      <c r="B9" s="116" t="s">
        <v>104</v>
      </c>
      <c r="C9" s="101"/>
      <c r="D9" s="102"/>
      <c r="E9" s="102"/>
      <c r="F9" s="102"/>
      <c r="G9" s="102"/>
      <c r="H9" s="102"/>
      <c r="I9" s="188"/>
      <c r="J9" s="188"/>
      <c r="K9" s="191"/>
    </row>
    <row r="10" spans="2:11" ht="16.8" x14ac:dyDescent="0.3">
      <c r="B10" s="122" t="s">
        <v>343</v>
      </c>
      <c r="C10" s="63"/>
      <c r="D10" s="64"/>
      <c r="E10" s="64"/>
      <c r="F10" s="64"/>
      <c r="G10" s="64"/>
      <c r="H10" s="64"/>
      <c r="I10" s="64"/>
      <c r="J10" s="64"/>
      <c r="K10" s="193"/>
    </row>
    <row r="11" spans="2:11" s="5" customFormat="1" x14ac:dyDescent="0.25">
      <c r="B11" s="123" t="s">
        <v>417</v>
      </c>
      <c r="C11" s="96"/>
      <c r="D11" s="97"/>
      <c r="E11" s="97"/>
      <c r="F11" s="97"/>
      <c r="G11" s="97"/>
      <c r="H11" s="97"/>
      <c r="I11" s="176"/>
      <c r="J11" s="176"/>
      <c r="K11" s="194"/>
    </row>
    <row r="12" spans="2:11" x14ac:dyDescent="0.25">
      <c r="B12" s="124" t="s">
        <v>93</v>
      </c>
      <c r="C12" s="94"/>
      <c r="D12" s="95"/>
      <c r="E12" s="95"/>
      <c r="F12" s="95"/>
      <c r="G12" s="95"/>
      <c r="H12" s="95"/>
      <c r="I12" s="175"/>
      <c r="J12" s="175"/>
      <c r="K12" s="195"/>
    </row>
    <row r="13" spans="2:11" x14ac:dyDescent="0.25">
      <c r="B13" s="124" t="s">
        <v>94</v>
      </c>
      <c r="C13" s="94"/>
      <c r="D13" s="95"/>
      <c r="E13" s="95"/>
      <c r="F13" s="95"/>
      <c r="G13" s="95"/>
      <c r="H13" s="95"/>
      <c r="I13" s="175"/>
      <c r="J13" s="175"/>
      <c r="K13" s="195"/>
    </row>
    <row r="14" spans="2:11" x14ac:dyDescent="0.25">
      <c r="B14" s="124" t="s">
        <v>95</v>
      </c>
      <c r="C14" s="94"/>
      <c r="D14" s="95"/>
      <c r="E14" s="95"/>
      <c r="F14" s="95"/>
      <c r="G14" s="95"/>
      <c r="H14" s="95"/>
      <c r="I14" s="175"/>
      <c r="J14" s="175"/>
      <c r="K14" s="195"/>
    </row>
    <row r="15" spans="2:11" ht="16.8" x14ac:dyDescent="0.3">
      <c r="B15" s="122" t="s">
        <v>344</v>
      </c>
      <c r="C15" s="63"/>
      <c r="D15" s="64"/>
      <c r="E15" s="64"/>
      <c r="F15" s="64"/>
      <c r="G15" s="64"/>
      <c r="H15" s="64"/>
      <c r="I15" s="64"/>
      <c r="J15" s="64"/>
      <c r="K15" s="193"/>
    </row>
    <row r="16" spans="2:11" s="5" customFormat="1" x14ac:dyDescent="0.25">
      <c r="B16" s="123" t="s">
        <v>206</v>
      </c>
      <c r="C16" s="98"/>
      <c r="D16" s="99"/>
      <c r="E16" s="99"/>
      <c r="F16" s="99"/>
      <c r="G16" s="99"/>
      <c r="H16" s="99"/>
      <c r="I16" s="176"/>
      <c r="J16" s="176"/>
      <c r="K16" s="184"/>
    </row>
    <row r="17" spans="2:12" s="5" customFormat="1" x14ac:dyDescent="0.25">
      <c r="B17" s="124" t="s">
        <v>203</v>
      </c>
      <c r="C17" s="94"/>
      <c r="D17" s="95"/>
      <c r="E17" s="95"/>
      <c r="F17" s="95"/>
      <c r="G17" s="95"/>
      <c r="H17" s="95"/>
      <c r="I17" s="175"/>
      <c r="J17" s="175"/>
      <c r="K17" s="195"/>
    </row>
    <row r="18" spans="2:12" ht="26.4" x14ac:dyDescent="0.25">
      <c r="B18" s="116" t="s">
        <v>207</v>
      </c>
      <c r="C18" s="185"/>
      <c r="D18" s="106"/>
      <c r="E18" s="106"/>
      <c r="F18" s="106"/>
      <c r="G18" s="106"/>
      <c r="H18" s="106"/>
      <c r="I18" s="178"/>
      <c r="J18" s="178"/>
      <c r="K18" s="196"/>
    </row>
    <row r="19" spans="2:12" ht="26.4" x14ac:dyDescent="0.25">
      <c r="B19" s="116" t="s">
        <v>208</v>
      </c>
      <c r="C19" s="177"/>
      <c r="D19" s="106"/>
      <c r="E19" s="106"/>
      <c r="F19" s="186"/>
      <c r="G19" s="106"/>
      <c r="H19" s="106"/>
      <c r="I19" s="178"/>
      <c r="J19" s="178"/>
      <c r="K19" s="197"/>
    </row>
    <row r="20" spans="2:12" ht="26.4" x14ac:dyDescent="0.25">
      <c r="B20" s="116" t="s">
        <v>209</v>
      </c>
      <c r="C20" s="185"/>
      <c r="D20" s="106"/>
      <c r="E20" s="106"/>
      <c r="F20" s="106"/>
      <c r="G20" s="106"/>
      <c r="H20" s="106"/>
      <c r="I20" s="178"/>
      <c r="J20" s="178"/>
      <c r="K20" s="196"/>
    </row>
    <row r="21" spans="2:12" ht="26.4" x14ac:dyDescent="0.25">
      <c r="B21" s="116" t="s">
        <v>210</v>
      </c>
      <c r="C21" s="177"/>
      <c r="D21" s="106"/>
      <c r="E21" s="106"/>
      <c r="F21" s="186"/>
      <c r="G21" s="106"/>
      <c r="H21" s="106"/>
      <c r="I21" s="178"/>
      <c r="J21" s="178"/>
      <c r="K21" s="197"/>
    </row>
    <row r="22" spans="2:12" s="5" customFormat="1" x14ac:dyDescent="0.25">
      <c r="B22" s="126" t="s">
        <v>211</v>
      </c>
      <c r="C22" s="121"/>
      <c r="D22" s="127"/>
      <c r="E22" s="127"/>
      <c r="F22" s="127"/>
      <c r="G22" s="127"/>
      <c r="H22" s="127"/>
      <c r="I22" s="179"/>
      <c r="J22" s="179"/>
      <c r="K22" s="198"/>
    </row>
    <row r="23" spans="2:12" s="5" customFormat="1" ht="100.2" customHeight="1" x14ac:dyDescent="0.25">
      <c r="B23" s="91" t="s">
        <v>212</v>
      </c>
      <c r="C23" s="488"/>
      <c r="D23" s="489"/>
      <c r="E23" s="489"/>
      <c r="F23" s="489"/>
      <c r="G23" s="489"/>
      <c r="H23" s="489"/>
      <c r="I23" s="489"/>
      <c r="J23" s="489"/>
      <c r="K23" s="490"/>
    </row>
    <row r="24" spans="2:12" s="5" customFormat="1" ht="100.2" customHeight="1" x14ac:dyDescent="0.25">
      <c r="B24" s="90" t="s">
        <v>213</v>
      </c>
      <c r="C24" s="491"/>
      <c r="D24" s="492"/>
      <c r="E24" s="492"/>
      <c r="F24" s="492"/>
      <c r="G24" s="492"/>
      <c r="H24" s="492"/>
      <c r="I24" s="492"/>
      <c r="J24" s="492"/>
      <c r="K24" s="493"/>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23" sqref="B23"/>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503</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3" sqref="D11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7" t="s">
        <v>420</v>
      </c>
      <c r="C3" s="138" t="s">
        <v>421</v>
      </c>
      <c r="D3" s="139" t="s">
        <v>422</v>
      </c>
    </row>
    <row r="4" spans="1:5" ht="13.8" x14ac:dyDescent="0.25">
      <c r="B4" s="163" t="s">
        <v>54</v>
      </c>
      <c r="C4" s="164"/>
      <c r="D4" s="165"/>
      <c r="E4" s="7"/>
    </row>
    <row r="5" spans="1:5" ht="35.25" customHeight="1" x14ac:dyDescent="0.25">
      <c r="B5" s="478" t="s">
        <v>504</v>
      </c>
      <c r="C5" s="113"/>
      <c r="D5" s="479" t="s">
        <v>506</v>
      </c>
      <c r="E5" s="7"/>
    </row>
    <row r="6" spans="1:5" ht="35.25" customHeight="1" x14ac:dyDescent="0.25">
      <c r="B6" s="478" t="s">
        <v>505</v>
      </c>
      <c r="C6" s="113"/>
      <c r="D6" s="480" t="s">
        <v>507</v>
      </c>
      <c r="E6" s="7"/>
    </row>
    <row r="7" spans="1:5" ht="35.25" customHeight="1" x14ac:dyDescent="0.25">
      <c r="B7" s="134" t="s">
        <v>509</v>
      </c>
      <c r="C7" s="113"/>
      <c r="D7" s="481" t="s">
        <v>508</v>
      </c>
      <c r="E7" s="7"/>
    </row>
    <row r="8" spans="1:5" ht="35.25" customHeight="1" x14ac:dyDescent="0.25">
      <c r="B8" s="134"/>
      <c r="C8" s="113"/>
      <c r="D8" s="136"/>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6" t="s">
        <v>55</v>
      </c>
      <c r="C25" s="167"/>
      <c r="D25" s="168"/>
      <c r="E25" s="7"/>
    </row>
    <row r="26" spans="2:5" ht="13.8" x14ac:dyDescent="0.25">
      <c r="B26" s="169" t="s">
        <v>67</v>
      </c>
      <c r="C26" s="170"/>
      <c r="D26" s="171"/>
      <c r="E26" s="7"/>
    </row>
    <row r="27" spans="2:5" ht="35.25" customHeight="1" x14ac:dyDescent="0.25">
      <c r="B27" s="482"/>
      <c r="C27" s="113"/>
      <c r="D27" s="483"/>
      <c r="E27" s="7"/>
    </row>
    <row r="28" spans="2:5" ht="35.25" customHeight="1" x14ac:dyDescent="0.25">
      <c r="B28" s="134"/>
      <c r="C28" s="113"/>
      <c r="D28" s="483"/>
      <c r="E28" s="7"/>
    </row>
    <row r="29" spans="2:5" ht="35.25" customHeight="1" x14ac:dyDescent="0.25">
      <c r="B29" s="134"/>
      <c r="C29" s="113"/>
      <c r="D29" s="483"/>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2" t="s">
        <v>68</v>
      </c>
      <c r="C33" s="173"/>
      <c r="D33" s="174"/>
      <c r="E33" s="7"/>
    </row>
    <row r="34" spans="2:5" ht="35.25" customHeight="1" x14ac:dyDescent="0.25">
      <c r="B34" s="482" t="s">
        <v>510</v>
      </c>
      <c r="C34" s="113"/>
      <c r="D34" s="483" t="s">
        <v>512</v>
      </c>
      <c r="E34" s="7"/>
    </row>
    <row r="35" spans="2:5" ht="35.25" customHeight="1" x14ac:dyDescent="0.25">
      <c r="B35" s="134" t="s">
        <v>511</v>
      </c>
      <c r="C35" s="113"/>
      <c r="D35" s="483" t="s">
        <v>514</v>
      </c>
      <c r="E35" s="7"/>
    </row>
    <row r="36" spans="2:5" ht="35.25" customHeight="1" x14ac:dyDescent="0.25">
      <c r="B36" s="134"/>
      <c r="C36" s="113"/>
      <c r="D36" s="483"/>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2" t="s">
        <v>126</v>
      </c>
      <c r="C40" s="173"/>
      <c r="D40" s="174"/>
      <c r="E40" s="7"/>
    </row>
    <row r="41" spans="2:5" ht="35.25" customHeight="1" x14ac:dyDescent="0.25">
      <c r="B41" s="134"/>
      <c r="C41" s="113"/>
      <c r="D41" s="136"/>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2" t="s">
        <v>69</v>
      </c>
      <c r="C47" s="173"/>
      <c r="D47" s="174"/>
      <c r="E47" s="7"/>
    </row>
    <row r="48" spans="2:5" ht="35.25" customHeight="1" x14ac:dyDescent="0.25">
      <c r="B48" s="134" t="s">
        <v>515</v>
      </c>
      <c r="C48" s="113"/>
      <c r="D48" s="136" t="s">
        <v>520</v>
      </c>
      <c r="E48" s="7"/>
    </row>
    <row r="49" spans="2:5" ht="35.25" customHeight="1" x14ac:dyDescent="0.25">
      <c r="B49" s="134" t="s">
        <v>516</v>
      </c>
      <c r="C49" s="113"/>
      <c r="D49" s="483" t="s">
        <v>513</v>
      </c>
      <c r="E49" s="7"/>
    </row>
    <row r="50" spans="2:5" ht="35.25" customHeight="1" x14ac:dyDescent="0.25">
      <c r="B50" s="134" t="s">
        <v>517</v>
      </c>
      <c r="C50" s="113"/>
      <c r="D50" s="483" t="s">
        <v>513</v>
      </c>
      <c r="E50" s="7"/>
    </row>
    <row r="51" spans="2:5" ht="35.25" customHeight="1" x14ac:dyDescent="0.25">
      <c r="B51" s="134" t="s">
        <v>518</v>
      </c>
      <c r="C51" s="113"/>
      <c r="D51" s="136" t="s">
        <v>520</v>
      </c>
      <c r="E51" s="7"/>
    </row>
    <row r="52" spans="2:5" ht="35.25" customHeight="1" x14ac:dyDescent="0.25">
      <c r="B52" s="134" t="s">
        <v>519</v>
      </c>
      <c r="C52" s="113"/>
      <c r="D52" s="483" t="s">
        <v>513</v>
      </c>
      <c r="E52" s="7"/>
    </row>
    <row r="53" spans="2:5" ht="35.25" customHeight="1" x14ac:dyDescent="0.25">
      <c r="B53" s="134"/>
      <c r="C53" s="114"/>
      <c r="D53" s="483"/>
      <c r="E53" s="7"/>
    </row>
    <row r="54" spans="2:5" ht="16.8" x14ac:dyDescent="0.3">
      <c r="B54" s="166" t="s">
        <v>56</v>
      </c>
      <c r="C54" s="167"/>
      <c r="D54" s="168"/>
      <c r="E54" s="7"/>
    </row>
    <row r="55" spans="2:5" ht="13.8" x14ac:dyDescent="0.25">
      <c r="B55" s="169" t="s">
        <v>127</v>
      </c>
      <c r="C55" s="170"/>
      <c r="D55" s="171"/>
      <c r="E55" s="7"/>
    </row>
    <row r="56" spans="2:5" ht="35.25" customHeight="1" x14ac:dyDescent="0.25">
      <c r="B56" s="482" t="s">
        <v>521</v>
      </c>
      <c r="C56" s="115"/>
      <c r="D56" s="136" t="s">
        <v>522</v>
      </c>
      <c r="E56" s="7"/>
    </row>
    <row r="57" spans="2:5" ht="35.25" customHeight="1" x14ac:dyDescent="0.25">
      <c r="B57" s="134"/>
      <c r="C57" s="115"/>
      <c r="D57" s="136"/>
      <c r="E57" s="7"/>
    </row>
    <row r="58" spans="2:5" ht="35.25" customHeight="1" x14ac:dyDescent="0.25">
      <c r="B58" s="134"/>
      <c r="C58" s="115"/>
      <c r="D58" s="136"/>
      <c r="E58" s="7"/>
    </row>
    <row r="59" spans="2:5" ht="35.25" customHeight="1" x14ac:dyDescent="0.25">
      <c r="B59" s="134"/>
      <c r="C59" s="115"/>
      <c r="D59" s="136"/>
      <c r="E59" s="7"/>
    </row>
    <row r="60" spans="2:5" ht="35.25" customHeight="1" x14ac:dyDescent="0.25">
      <c r="B60" s="134"/>
      <c r="C60" s="115"/>
      <c r="D60" s="136"/>
      <c r="E60" s="7"/>
    </row>
    <row r="61" spans="2:5" ht="35.25" customHeight="1" x14ac:dyDescent="0.25">
      <c r="B61" s="134"/>
      <c r="C61" s="115"/>
      <c r="D61" s="136"/>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2" t="s">
        <v>113</v>
      </c>
      <c r="C66" s="173"/>
      <c r="D66" s="174"/>
      <c r="E66" s="7"/>
    </row>
    <row r="67" spans="2:5" ht="35.25" customHeight="1" x14ac:dyDescent="0.25">
      <c r="B67" s="134" t="s">
        <v>523</v>
      </c>
      <c r="C67" s="115"/>
      <c r="D67" s="136" t="s">
        <v>524</v>
      </c>
      <c r="E67" s="7"/>
    </row>
    <row r="68" spans="2:5" ht="35.25" customHeight="1" x14ac:dyDescent="0.25">
      <c r="B68" s="134"/>
      <c r="C68" s="115"/>
      <c r="D68" s="136"/>
      <c r="E68" s="7"/>
    </row>
    <row r="69" spans="2:5" ht="35.25" customHeight="1" x14ac:dyDescent="0.25">
      <c r="B69" s="134"/>
      <c r="C69" s="115"/>
      <c r="D69" s="136"/>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2" t="s">
        <v>70</v>
      </c>
      <c r="C77" s="173"/>
      <c r="D77" s="174"/>
      <c r="E77" s="7"/>
    </row>
    <row r="78" spans="2:5" ht="35.25" customHeight="1" x14ac:dyDescent="0.25">
      <c r="B78" s="134" t="s">
        <v>525</v>
      </c>
      <c r="C78" s="115"/>
      <c r="D78" s="136" t="s">
        <v>526</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2" t="s">
        <v>71</v>
      </c>
      <c r="C88" s="173"/>
      <c r="D88" s="174"/>
      <c r="E88" s="7"/>
    </row>
    <row r="89" spans="2:5" ht="35.25" customHeight="1" x14ac:dyDescent="0.25">
      <c r="B89" s="134" t="s">
        <v>536</v>
      </c>
      <c r="C89" s="115"/>
      <c r="D89" s="136" t="s">
        <v>526</v>
      </c>
      <c r="E89" s="7"/>
    </row>
    <row r="90" spans="2:5" ht="35.25" customHeight="1" x14ac:dyDescent="0.25">
      <c r="B90" s="134"/>
      <c r="C90" s="115"/>
      <c r="D90" s="136"/>
      <c r="E90" s="7"/>
    </row>
    <row r="91" spans="2:5" ht="35.25" customHeight="1" x14ac:dyDescent="0.25">
      <c r="B91" s="134"/>
      <c r="C91" s="115"/>
      <c r="D91" s="136"/>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2" t="s">
        <v>199</v>
      </c>
      <c r="C99" s="173"/>
      <c r="D99" s="174"/>
      <c r="E99" s="7"/>
    </row>
    <row r="100" spans="2:5" ht="35.25" customHeight="1" x14ac:dyDescent="0.25">
      <c r="B100" s="134" t="s">
        <v>537</v>
      </c>
      <c r="C100" s="115"/>
      <c r="D100" s="136" t="s">
        <v>527</v>
      </c>
      <c r="E100" s="7"/>
    </row>
    <row r="101" spans="2:5" ht="35.25" customHeight="1" x14ac:dyDescent="0.25">
      <c r="B101" s="134"/>
      <c r="C101" s="115"/>
      <c r="D101" s="136"/>
      <c r="E101" s="7"/>
    </row>
    <row r="102" spans="2:5" ht="35.25" customHeight="1" x14ac:dyDescent="0.25">
      <c r="B102" s="134"/>
      <c r="C102" s="115"/>
      <c r="D102" s="136"/>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2" t="s">
        <v>100</v>
      </c>
      <c r="C110" s="173"/>
      <c r="D110" s="174"/>
      <c r="E110" s="27"/>
    </row>
    <row r="111" spans="2:5" s="5" customFormat="1" ht="35.25" customHeight="1" x14ac:dyDescent="0.25">
      <c r="B111" s="484"/>
      <c r="C111" s="115"/>
      <c r="D111" s="136"/>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6" t="s">
        <v>57</v>
      </c>
      <c r="C121" s="167"/>
      <c r="D121" s="168"/>
      <c r="E121" s="7"/>
    </row>
    <row r="122" spans="2:5" ht="13.8" x14ac:dyDescent="0.25">
      <c r="B122" s="172" t="s">
        <v>72</v>
      </c>
      <c r="C122" s="173"/>
      <c r="D122" s="174"/>
      <c r="E122" s="7"/>
    </row>
    <row r="123" spans="2:5" ht="35.25" customHeight="1" x14ac:dyDescent="0.25">
      <c r="B123" s="485" t="s">
        <v>528</v>
      </c>
      <c r="C123" s="113"/>
      <c r="D123" s="136" t="s">
        <v>529</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2" t="s">
        <v>73</v>
      </c>
      <c r="C133" s="173"/>
      <c r="D133" s="174"/>
      <c r="E133" s="7"/>
    </row>
    <row r="134" spans="2:5" s="5" customFormat="1" ht="35.25" customHeight="1" x14ac:dyDescent="0.25">
      <c r="B134" s="486" t="s">
        <v>530</v>
      </c>
      <c r="C134" s="113"/>
      <c r="D134" s="136" t="s">
        <v>529</v>
      </c>
      <c r="E134" s="27"/>
    </row>
    <row r="135" spans="2:5" s="5" customFormat="1" ht="35.25" customHeight="1" x14ac:dyDescent="0.25">
      <c r="B135" s="134"/>
      <c r="C135" s="113"/>
      <c r="D135" s="136"/>
      <c r="E135" s="27"/>
    </row>
    <row r="136" spans="2:5" s="5" customFormat="1" ht="35.25" customHeight="1" x14ac:dyDescent="0.25">
      <c r="B136" s="134"/>
      <c r="C136" s="113"/>
      <c r="D136" s="136"/>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2" t="s">
        <v>74</v>
      </c>
      <c r="C144" s="173"/>
      <c r="D144" s="174"/>
      <c r="E144" s="7"/>
    </row>
    <row r="145" spans="2:5" s="5" customFormat="1" ht="35.25" customHeight="1" x14ac:dyDescent="0.25">
      <c r="B145" s="487" t="s">
        <v>531</v>
      </c>
      <c r="C145" s="113"/>
      <c r="D145" s="136" t="s">
        <v>526</v>
      </c>
      <c r="E145" s="27"/>
    </row>
    <row r="146" spans="2:5" s="5" customFormat="1" ht="35.25" customHeight="1" x14ac:dyDescent="0.25">
      <c r="B146" s="134"/>
      <c r="C146" s="113"/>
      <c r="D146" s="136"/>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2" t="s">
        <v>75</v>
      </c>
      <c r="C155" s="173"/>
      <c r="D155" s="174"/>
      <c r="E155" s="7"/>
    </row>
    <row r="156" spans="2:5" s="5" customFormat="1" ht="35.25" customHeight="1" x14ac:dyDescent="0.25">
      <c r="B156" s="486" t="s">
        <v>532</v>
      </c>
      <c r="C156" s="113"/>
      <c r="D156" s="136" t="s">
        <v>533</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2" t="s">
        <v>76</v>
      </c>
      <c r="C166" s="173"/>
      <c r="D166" s="174"/>
      <c r="E166" s="7"/>
    </row>
    <row r="167" spans="2:5" s="5" customFormat="1" ht="35.25" customHeight="1" x14ac:dyDescent="0.25">
      <c r="B167" s="134"/>
      <c r="C167" s="113"/>
      <c r="D167" s="480" t="s">
        <v>534</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2" t="s">
        <v>78</v>
      </c>
      <c r="C177" s="173"/>
      <c r="D177" s="174"/>
      <c r="E177" s="1"/>
    </row>
    <row r="178" spans="2:5" s="5" customFormat="1" ht="35.25" customHeight="1" x14ac:dyDescent="0.25">
      <c r="B178" s="485" t="s">
        <v>535</v>
      </c>
      <c r="C178" s="113"/>
      <c r="D178" s="136" t="s">
        <v>526</v>
      </c>
      <c r="E178" s="27"/>
    </row>
    <row r="179" spans="2:5" s="5" customFormat="1" ht="35.25" customHeight="1" x14ac:dyDescent="0.25">
      <c r="B179" s="134"/>
      <c r="C179" s="113"/>
      <c r="D179" s="136"/>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2" t="s">
        <v>79</v>
      </c>
      <c r="C188" s="173"/>
      <c r="D188" s="174"/>
      <c r="E188" s="1"/>
    </row>
    <row r="189" spans="2:5" s="5" customFormat="1" ht="35.25" customHeight="1" x14ac:dyDescent="0.25">
      <c r="B189" s="134"/>
      <c r="C189" s="113"/>
      <c r="D189" s="480" t="s">
        <v>534</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2" t="s">
        <v>81</v>
      </c>
      <c r="C199" s="173"/>
      <c r="D199" s="174"/>
      <c r="E199" s="1"/>
    </row>
    <row r="200" spans="2:5" s="5" customFormat="1" ht="35.25" customHeight="1" x14ac:dyDescent="0.25">
      <c r="B200" s="134"/>
      <c r="C200" s="113"/>
      <c r="D200" s="480" t="s">
        <v>534</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0"/>
      <c r="C209" s="141"/>
      <c r="D209" s="142"/>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8" sqref="B8"/>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0" t="s">
        <v>130</v>
      </c>
      <c r="B3" s="151" t="s">
        <v>131</v>
      </c>
      <c r="C3" s="73"/>
      <c r="D3" s="70" t="s">
        <v>132</v>
      </c>
      <c r="E3" s="73"/>
      <c r="F3" s="75">
        <v>2011</v>
      </c>
      <c r="G3" s="73"/>
      <c r="H3" s="76" t="s">
        <v>133</v>
      </c>
    </row>
    <row r="4" spans="1:8" x14ac:dyDescent="0.25">
      <c r="A4" s="148">
        <v>0</v>
      </c>
      <c r="B4" s="149">
        <v>0</v>
      </c>
      <c r="C4" s="73"/>
      <c r="D4" s="77" t="s">
        <v>134</v>
      </c>
      <c r="E4" s="73"/>
      <c r="F4" s="78">
        <v>2012</v>
      </c>
      <c r="G4" s="73"/>
      <c r="H4" s="79" t="s">
        <v>135</v>
      </c>
    </row>
    <row r="5" spans="1:8" x14ac:dyDescent="0.25">
      <c r="A5" s="148">
        <v>1000</v>
      </c>
      <c r="B5" s="149">
        <v>8.3000000000000004E-2</v>
      </c>
      <c r="C5" s="73"/>
      <c r="D5" s="77" t="s">
        <v>136</v>
      </c>
      <c r="E5" s="73"/>
      <c r="F5" s="78">
        <v>2013</v>
      </c>
      <c r="G5" s="73"/>
      <c r="H5" s="73"/>
    </row>
    <row r="6" spans="1:8" x14ac:dyDescent="0.25">
      <c r="A6" s="148">
        <v>2500</v>
      </c>
      <c r="B6" s="149">
        <v>5.1999999999999998E-2</v>
      </c>
      <c r="C6" s="73"/>
      <c r="D6" s="77" t="s">
        <v>137</v>
      </c>
      <c r="E6" s="73"/>
      <c r="F6" s="78">
        <v>2014</v>
      </c>
      <c r="G6" s="73"/>
      <c r="H6" s="73"/>
    </row>
    <row r="7" spans="1:8" x14ac:dyDescent="0.25">
      <c r="A7" s="148">
        <v>5000</v>
      </c>
      <c r="B7" s="149">
        <v>3.6999999999999998E-2</v>
      </c>
      <c r="C7" s="73"/>
      <c r="D7" s="77" t="s">
        <v>138</v>
      </c>
      <c r="E7" s="73"/>
      <c r="F7" s="78">
        <v>2015</v>
      </c>
      <c r="G7" s="73"/>
      <c r="H7" s="73"/>
    </row>
    <row r="8" spans="1:8" x14ac:dyDescent="0.25">
      <c r="A8" s="148">
        <v>10000</v>
      </c>
      <c r="B8" s="149">
        <v>2.5999999999999999E-2</v>
      </c>
      <c r="C8" s="73"/>
      <c r="D8" s="77" t="s">
        <v>139</v>
      </c>
      <c r="E8" s="73"/>
      <c r="F8" s="78">
        <v>2016</v>
      </c>
      <c r="G8" s="73"/>
      <c r="H8" s="73"/>
    </row>
    <row r="9" spans="1:8" x14ac:dyDescent="0.25">
      <c r="A9" s="148">
        <v>25000</v>
      </c>
      <c r="B9" s="149">
        <v>1.6E-2</v>
      </c>
      <c r="C9" s="73"/>
      <c r="D9" s="77" t="s">
        <v>140</v>
      </c>
      <c r="E9" s="73"/>
      <c r="F9" s="78">
        <v>2017</v>
      </c>
      <c r="G9" s="73"/>
      <c r="H9" s="73"/>
    </row>
    <row r="10" spans="1:8" x14ac:dyDescent="0.25">
      <c r="A10" s="148">
        <v>50000</v>
      </c>
      <c r="B10" s="149">
        <v>1.2E-2</v>
      </c>
      <c r="C10" s="73"/>
      <c r="D10" s="77" t="s">
        <v>141</v>
      </c>
      <c r="E10" s="73"/>
      <c r="F10" s="78">
        <v>2018</v>
      </c>
      <c r="G10" s="73"/>
      <c r="H10" s="73"/>
    </row>
    <row r="11" spans="1:8" x14ac:dyDescent="0.25">
      <c r="A11" s="152">
        <v>75000</v>
      </c>
      <c r="B11" s="153">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0" t="s">
        <v>147</v>
      </c>
      <c r="B16" s="151" t="s">
        <v>148</v>
      </c>
      <c r="C16" s="73"/>
      <c r="D16" s="77" t="s">
        <v>150</v>
      </c>
      <c r="E16" s="73"/>
      <c r="F16" s="78">
        <v>2024</v>
      </c>
      <c r="G16" s="73"/>
      <c r="H16" s="73"/>
    </row>
    <row r="17" spans="1:8" x14ac:dyDescent="0.25">
      <c r="A17" s="154">
        <v>0</v>
      </c>
      <c r="B17" s="156">
        <v>1</v>
      </c>
      <c r="C17" s="73"/>
      <c r="D17" s="77" t="s">
        <v>151</v>
      </c>
      <c r="E17" s="73"/>
      <c r="F17" s="78">
        <v>2025</v>
      </c>
      <c r="G17" s="73"/>
      <c r="H17" s="73"/>
    </row>
    <row r="18" spans="1:8" x14ac:dyDescent="0.25">
      <c r="A18" s="155">
        <v>2500</v>
      </c>
      <c r="B18" s="157">
        <v>1.1639999999999999</v>
      </c>
      <c r="C18" s="73"/>
      <c r="D18" s="77" t="s">
        <v>152</v>
      </c>
      <c r="E18" s="73"/>
      <c r="F18" s="78">
        <v>2026</v>
      </c>
      <c r="G18" s="73"/>
      <c r="H18" s="73"/>
    </row>
    <row r="19" spans="1:8" x14ac:dyDescent="0.25">
      <c r="A19" s="155">
        <v>5000</v>
      </c>
      <c r="B19" s="157">
        <v>1.4019999999999999</v>
      </c>
      <c r="C19" s="73"/>
      <c r="D19" s="77" t="s">
        <v>153</v>
      </c>
      <c r="E19" s="73"/>
      <c r="F19" s="78">
        <v>2027</v>
      </c>
      <c r="G19" s="73"/>
      <c r="H19" s="73"/>
    </row>
    <row r="20" spans="1:8" x14ac:dyDescent="0.25">
      <c r="A20" s="158">
        <v>10000</v>
      </c>
      <c r="B20" s="159">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John Coleman</cp:lastModifiedBy>
  <cp:lastPrinted>2014-12-18T11:24:00Z</cp:lastPrinted>
  <dcterms:created xsi:type="dcterms:W3CDTF">2012-03-15T16:14:51Z</dcterms:created>
  <dcterms:modified xsi:type="dcterms:W3CDTF">2016-08-01T20:02:54Z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