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calcChain.xml><?xml version="1.0" encoding="utf-8"?>
<calcChain xmlns="http://schemas.openxmlformats.org/spreadsheetml/2006/main">
  <c r="I60" i="4" l="1"/>
  <c r="E37" i="10" s="1"/>
  <c r="AT54" i="18"/>
  <c r="AT22" i="4"/>
  <c r="AS22" i="4"/>
  <c r="AT12" i="4"/>
  <c r="AS12" i="4"/>
  <c r="AT5" i="4"/>
  <c r="AS5" i="4"/>
  <c r="I14" i="4"/>
  <c r="I13" i="4"/>
  <c r="AS54" i="18" l="1"/>
  <c r="G20" i="10" l="1"/>
  <c r="G19" i="10"/>
  <c r="G16" i="10"/>
  <c r="F16" i="10"/>
  <c r="E16" i="10"/>
  <c r="F12" i="10"/>
  <c r="E12" i="10"/>
  <c r="G10" i="10"/>
  <c r="F10" i="10"/>
  <c r="E10" i="10"/>
  <c r="G9" i="10"/>
  <c r="F9" i="10"/>
  <c r="E9" i="10"/>
  <c r="G7" i="10"/>
  <c r="F7" i="10"/>
  <c r="E7" i="10"/>
  <c r="F6" i="10"/>
  <c r="G6" i="10"/>
  <c r="E6" i="10"/>
  <c r="I54" i="18"/>
  <c r="F54" i="18"/>
  <c r="F12" i="4" s="1"/>
  <c r="E54" i="18"/>
  <c r="D54" i="18"/>
  <c r="E60" i="4"/>
  <c r="F37" i="10" s="1"/>
  <c r="I22" i="4"/>
  <c r="E22" i="4"/>
  <c r="F22" i="4"/>
  <c r="D22" i="4"/>
  <c r="I12" i="4"/>
  <c r="E12" i="4"/>
  <c r="D12" i="4"/>
  <c r="E5" i="4"/>
  <c r="E15" i="10" s="1"/>
  <c r="F51" i="10" s="1"/>
  <c r="F5" i="4"/>
  <c r="D5" i="4"/>
  <c r="I16" i="18"/>
  <c r="I15" i="18"/>
  <c r="I27" i="18"/>
  <c r="I24" i="18"/>
  <c r="I5" i="18"/>
  <c r="I5" i="4" s="1"/>
  <c r="G15" i="10" s="1"/>
  <c r="AT60" i="4"/>
  <c r="AS60" i="4"/>
  <c r="D60" i="4"/>
  <c r="G28" i="10" l="1"/>
  <c r="G26" i="10" s="1"/>
  <c r="G30" i="10" s="1"/>
  <c r="G21" i="10"/>
  <c r="G25" i="10"/>
  <c r="G23" i="10" s="1"/>
  <c r="G27" i="10" s="1"/>
  <c r="G29" i="10"/>
  <c r="G31" i="10" s="1"/>
  <c r="G32" i="10" s="1"/>
  <c r="G33" i="10" s="1"/>
  <c r="G24" i="10"/>
  <c r="F15" i="10"/>
  <c r="F17" i="10" s="1"/>
  <c r="E17" i="10"/>
</calcChain>
</file>

<file path=xl/sharedStrings.xml><?xml version="1.0" encoding="utf-8"?>
<sst xmlns="http://schemas.openxmlformats.org/spreadsheetml/2006/main" count="612" uniqueCount="536">
  <si>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</si>
  <si>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</si>
  <si>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</si>
  <si>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</si>
  <si>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</si>
  <si>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</si>
  <si>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</si>
  <si>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</si>
  <si>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</si>
  <si>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</si>
  <si>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</si>
  <si>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</si>
  <si>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</si>
  <si>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</si>
  <si>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</si>
  <si>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</si>
  <si>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</si>
  <si>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</si>
  <si>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</si>
  <si>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</si>
  <si>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</si>
  <si>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</si>
  <si>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</si>
  <si>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</si>
  <si>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</si>
  <si>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</si>
  <si>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</si>
  <si>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</si>
  <si>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</si>
  <si>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</si>
  <si>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</si>
  <si>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</si>
  <si>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</si>
  <si>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</si>
  <si>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</si>
  <si>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</si>
  <si>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</si>
  <si>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</si>
  <si>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</si>
  <si>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</si>
  <si>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</si>
  <si>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</si>
  <si>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</si>
  <si>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</si>
  <si>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</si>
  <si>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</si>
  <si>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</si>
  <si>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</si>
  <si>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</si>
  <si>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</si>
  <si>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</si>
  <si>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</si>
  <si>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</si>
  <si>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</si>
  <si>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</si>
  <si>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</si>
  <si>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</si>
  <si>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</si>
  <si>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</si>
  <si>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</si>
  <si>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</si>
  <si>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</si>
  <si>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</si>
  <si>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</si>
  <si>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</si>
  <si>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</si>
  <si>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</si>
  <si>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</si>
  <si>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</si>
  <si>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</si>
  <si>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</si>
  <si>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</si>
  <si>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</si>
  <si>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</si>
  <si>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</si>
  <si>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</si>
  <si>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</si>
  <si>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</si>
  <si>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</si>
  <si>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</si>
  <si>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</si>
  <si>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</si>
  <si>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</si>
  <si>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</si>
  <si>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</si>
  <si>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</si>
  <si>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</si>
  <si>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</si>
  <si>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</si>
  <si>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</si>
  <si>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</si>
  <si>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</si>
  <si>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</si>
  <si>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</si>
  <si>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</si>
  <si>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</si>
  <si>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</si>
  <si>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</si>
  <si>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</si>
  <si>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</si>
  <si>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</si>
  <si>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</si>
  <si>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</si>
  <si>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</si>
  <si>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</si>
  <si>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</si>
  <si>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</si>
  <si>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</si>
  <si>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</si>
  <si>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</si>
  <si>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</si>
  <si>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</si>
  <si>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</si>
  <si>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</si>
  <si>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</si>
  <si>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</si>
  <si>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</si>
  <si>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</si>
  <si>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</si>
  <si>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</si>
  <si>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</si>
  <si>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</si>
  <si>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</si>
  <si>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</si>
  <si>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</si>
  <si>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</si>
  <si>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</si>
  <si>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</si>
  <si>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</si>
  <si>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</si>
  <si>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</si>
  <si>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</si>
  <si>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</si>
  <si>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</si>
  <si>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</si>
  <si>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</si>
  <si>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</si>
  <si>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</si>
  <si>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</si>
  <si>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</si>
  <si>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</si>
  <si>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</si>
  <si>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</si>
  <si>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</si>
  <si>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</si>
  <si>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</si>
  <si>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</si>
  <si>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</si>
  <si>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</si>
  <si>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</si>
  <si>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</si>
  <si>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</si>
  <si>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</si>
  <si>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</si>
  <si>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</si>
  <si>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</si>
  <si>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</si>
  <si>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</si>
  <si>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</si>
  <si>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</si>
  <si>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</si>
  <si>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</si>
  <si>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</si>
  <si>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</si>
  <si>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</si>
  <si>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</si>
  <si>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</si>
  <si>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</si>
  <si>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</si>
  <si>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</si>
  <si>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</si>
  <si>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</si>
  <si>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</si>
  <si>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</si>
  <si>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</si>
  <si>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</si>
  <si>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</si>
  <si>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</si>
  <si>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</si>
  <si>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</si>
  <si>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</si>
  <si>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</si>
  <si>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</si>
  <si>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</si>
  <si>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</si>
  <si>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</si>
  <si>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</si>
  <si>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</si>
  <si>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</si>
  <si>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</si>
  <si>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</si>
  <si>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</si>
  <si>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</si>
  <si>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</si>
  <si>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</si>
  <si>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</si>
  <si>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</si>
  <si>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</si>
  <si>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</si>
  <si>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</si>
  <si>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</si>
  <si>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</si>
  <si>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</si>
  <si>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</si>
  <si>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</si>
  <si>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</si>
  <si>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</si>
  <si>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</si>
  <si>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</si>
  <si>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</si>
  <si>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</si>
  <si>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</si>
  <si>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</si>
  <si>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</si>
  <si>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</si>
  <si>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</si>
  <si>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</si>
  <si>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</si>
  <si>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</si>
  <si>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</si>
  <si>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</si>
  <si>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</si>
  <si>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</si>
  <si>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</si>
  <si>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</si>
  <si>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</si>
  <si>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</si>
  <si>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</si>
  <si>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</si>
  <si>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</si>
  <si>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</si>
  <si>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</si>
  <si>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</si>
  <si>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</si>
  <si>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</si>
  <si>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</si>
  <si>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</si>
  <si>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</si>
  <si>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</si>
  <si>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</si>
  <si>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</si>
  <si>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</si>
  <si>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</si>
  <si>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</si>
  <si>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</si>
  <si>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</si>
  <si>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</si>
  <si>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</si>
  <si>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</si>
  <si>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</si>
  <si>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</si>
  <si>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</si>
  <si>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</si>
  <si>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</si>
  <si>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</si>
  <si>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</si>
  <si>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</si>
  <si>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</si>
  <si>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</si>
  <si>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</si>
  <si>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</si>
  <si>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</si>
  <si>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</si>
  <si>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</si>
  <si>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</si>
  <si>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</si>
  <si>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</si>
  <si>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</si>
  <si>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</si>
  <si>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</si>
  <si>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</si>
  <si>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</si>
  <si>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</si>
  <si>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</si>
  <si>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</si>
  <si>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</si>
  <si>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</si>
  <si>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</si>
  <si>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</si>
  <si>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</si>
  <si>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</si>
  <si>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</si>
  <si>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</si>
  <si>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</si>
  <si>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</si>
  <si>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</si>
  <si>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</si>
  <si>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</si>
  <si>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</si>
  <si>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</si>
  <si>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</si>
  <si>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</si>
  <si>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</si>
  <si>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</si>
  <si>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</si>
  <si>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</si>
  <si>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</si>
  <si>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</si>
  <si>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</si>
  <si>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</si>
  <si>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</si>
  <si>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</si>
  <si>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</si>
  <si>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</si>
  <si>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</si>
  <si>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</si>
  <si>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</si>
  <si>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</si>
  <si>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</si>
  <si>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</si>
  <si>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</si>
  <si>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</si>
  <si>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</si>
  <si>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</si>
  <si>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</si>
  <si>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</si>
  <si>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</si>
  <si>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</si>
  <si>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</si>
  <si>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</si>
  <si>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</si>
  <si>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</si>
  <si>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</si>
  <si>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</si>
  <si>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</si>
  <si>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</si>
  <si>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</si>
  <si>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</si>
  <si>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</si>
  <si>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</si>
  <si>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</si>
  <si>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</si>
  <si>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</si>
  <si>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</si>
  <si>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</si>
  <si>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</si>
  <si>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</si>
  <si>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</si>
  <si>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</si>
  <si>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</si>
  <si>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</si>
  <si>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</si>
  <si>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</si>
  <si>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</si>
  <si>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</si>
  <si>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</si>
  <si>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</si>
  <si>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</si>
  <si>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</si>
  <si>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</si>
  <si>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</si>
  <si>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</si>
  <si>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</si>
  <si>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</si>
  <si>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</si>
  <si>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</si>
  <si>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</si>
  <si>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</si>
  <si>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</si>
  <si>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</si>
  <si>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</si>
  <si>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</si>
  <si>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</si>
  <si>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</si>
  <si>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</si>
  <si>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</si>
  <si>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</si>
  <si>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</si>
  <si>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</si>
  <si>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</si>
  <si>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</si>
  <si>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</si>
  <si>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</si>
  <si>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</si>
  <si>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</si>
  <si>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</si>
  <si>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</si>
  <si>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</si>
  <si>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</si>
  <si>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</si>
  <si>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</si>
  <si>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</si>
  <si>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</si>
  <si>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</si>
  <si>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</si>
  <si>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</si>
  <si>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</si>
  <si>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</si>
  <si>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</si>
  <si>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</si>
  <si>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</si>
  <si>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</si>
  <si>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</si>
  <si>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</si>
  <si>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</si>
  <si>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</si>
  <si>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</si>
  <si>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</si>
  <si>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</si>
  <si>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</si>
  <si>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</si>
  <si>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</si>
  <si>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</si>
  <si>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</si>
  <si>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</si>
  <si>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</si>
  <si>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</si>
  <si>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</si>
  <si>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</si>
  <si>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</si>
  <si>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</si>
  <si>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</si>
  <si>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</si>
  <si>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</si>
  <si>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</si>
  <si>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</si>
  <si>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</si>
  <si>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</si>
  <si>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</si>
  <si>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</si>
  <si>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</si>
  <si>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</si>
  <si>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</si>
  <si>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</si>
  <si>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</si>
  <si>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</si>
  <si>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</si>
  <si>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</si>
  <si>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</si>
  <si>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</si>
  <si>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</si>
  <si>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</si>
  <si>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</si>
  <si>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</si>
  <si>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</si>
  <si>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</si>
  <si>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</si>
  <si>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</si>
  <si>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</si>
  <si>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</si>
  <si>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</si>
  <si>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</si>
  <si>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</si>
  <si>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</si>
  <si>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</si>
  <si>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</si>
  <si>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</si>
  <si>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</si>
  <si>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</si>
  <si>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</si>
  <si>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</si>
  <si>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</si>
  <si>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</si>
  <si>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</si>
  <si>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</si>
  <si>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</si>
  <si>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</si>
  <si>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</si>
  <si>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</si>
  <si>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</si>
  <si>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</si>
  <si>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</si>
  <si>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</si>
  <si>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</si>
  <si>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</si>
  <si>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</si>
  <si>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</si>
  <si>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</si>
  <si>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</si>
  <si>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</si>
  <si>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</si>
  <si>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</si>
  <si>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</si>
  <si>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</si>
  <si>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</si>
  <si>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</si>
  <si>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</si>
  <si>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</si>
  <si>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</si>
  <si>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</si>
  <si>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</si>
  <si>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</si>
  <si>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</si>
  <si>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</si>
  <si>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</si>
  <si>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</si>
  <si>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</si>
  <si>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</si>
  <si>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</si>
  <si>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</si>
  <si>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</si>
  <si>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</si>
  <si>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</si>
  <si>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</si>
  <si>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UCare Minnesota</t>
  </si>
  <si>
    <t>2014</t>
  </si>
  <si>
    <t>500 Stinson Boulevard NE Minneapolis, MN 55413</t>
  </si>
  <si>
    <t>363573805</t>
  </si>
  <si>
    <t>52629</t>
  </si>
  <si>
    <t>85736</t>
  </si>
  <si>
    <t>815</t>
  </si>
  <si>
    <t>Claims (medical and pharmacy)</t>
  </si>
  <si>
    <t>Medical incentive pools and bonuses</t>
  </si>
  <si>
    <t>Claims expenses are directly and specifically identified to the product and market segment.</t>
  </si>
  <si>
    <t>Incentives and bonuses are allocated based on the amount of claims attributable to each market segment.</t>
  </si>
  <si>
    <t>not applicable</t>
  </si>
  <si>
    <t>Minnesota Premium Tax</t>
  </si>
  <si>
    <t>MCH Assessment</t>
  </si>
  <si>
    <t>MN Surcharge Assessment</t>
  </si>
  <si>
    <t>Cost is directly expensed based on taxable premiums by product.</t>
  </si>
  <si>
    <t>Cost is directly booked to the products that incur the expense.</t>
  </si>
  <si>
    <t>Cost is directly expensed based on products premium revenue subject to the MN surcharge.</t>
  </si>
  <si>
    <t>Filing Fees</t>
  </si>
  <si>
    <t>Enrollee Fees</t>
  </si>
  <si>
    <t>User Fees</t>
  </si>
  <si>
    <t>Exam Fees</t>
  </si>
  <si>
    <t>Employee Transitional Reinsurance Fees</t>
  </si>
  <si>
    <t>Cost is allocated based on the companies administrative allocation methodology that uses generally accepted accounting principles to allocate costs.</t>
  </si>
  <si>
    <t>Expenses include full time employees and vendor contract payments for disease management, case management, and care coordination services.</t>
  </si>
  <si>
    <t>The company both directly expenses costs for specifically identifable costs and uses an administrative allocation methodology to allocate non-product specific expenses.</t>
  </si>
  <si>
    <t>Expenses include costs for comprehensive discharge planning, post-discharge counseling, and other ER avoidance programs.</t>
  </si>
  <si>
    <t>Costs are incurred on a case by case basis and therefore are expensed directly to the product to which they are incurred.</t>
  </si>
  <si>
    <t>Expenses include both internal salaries and external vendors costs associated with therapy authorization review, clinical reviews, and pharmacy reviews.</t>
  </si>
  <si>
    <t>Costs are both directly and indirectly allocated, costs indirectly allocated are expensed based on a cost allocation model using generally accepted accounting principles.</t>
  </si>
  <si>
    <t>Health Promotions: Car Seats, Community Education, Health Camp, Gift Certificates</t>
  </si>
  <si>
    <t>Development of Enterprise Data Warehouse and Business Systems Improvement Iniative</t>
  </si>
  <si>
    <t>Costs are expensed based on a cost allocation model using generally accepted accounting principles.</t>
  </si>
  <si>
    <t>ICD-10 Conversion: ICD-10 conversion costs related to quality improvement.</t>
  </si>
  <si>
    <t>Cost containment: including salaries, benefits, occupancy, EDP, etc.</t>
  </si>
  <si>
    <t>Costs are both directly identified and expensed directly and indirectly expensed through the companies allocation methodology using generally accepted accounting principles.</t>
  </si>
  <si>
    <t>All costs associated with the Company's internal claims department and external vendors that process and payout claims.</t>
  </si>
  <si>
    <t>Direct sales salaries and benefits</t>
  </si>
  <si>
    <t>All costs associated with the broker fees and commisions.</t>
  </si>
  <si>
    <t>Costs are directly expensed to the specific product incurring the cost</t>
  </si>
  <si>
    <t>General &amp; Administrative: Salaries, benefits, occupancy, EDP, etc. for general administrative expenses.</t>
  </si>
  <si>
    <t>UCare Health,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</si>
</sst>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protection locked="0"/>
    </xf>
    <xf numFmtId="0" fontId="31" fillId="0" borderId="108" xfId="0" applyFont="1" applyBorder="1" applyAlignment="1" applyProtection="1">
      <alignment horizontal="left" wrapText="1"/>
      <protection locked="0"/>
    </xf>
    <xf numFmtId="0" fontId="0" fillId="0" borderId="106" xfId="0" applyBorder="1" applyAlignment="1" applyProtection="1">
      <alignment horizontal="left" wrapText="1" indent="3"/>
      <protection locked="0"/>
    </xf>
    <xf numFmtId="0" fontId="0" fillId="0" borderId="108" xfId="0" applyFont="1" applyBorder="1" applyAlignment="1" applyProtection="1">
      <alignment horizontal="left" wrapText="1"/>
      <protection locked="0"/>
    </xf>
    <xf numFmtId="0" fontId="0" fillId="0" borderId="106"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109" xfId="0" applyFill="1" applyBorder="1" applyAlignment="1" applyProtection="1">
      <alignment horizontal="left" wrapText="1" indent="3"/>
      <protection locked="0"/>
    </xf>
    <xf numFmtId="0" fontId="0" fillId="0" borderId="109" xfId="0" applyFont="1" applyBorder="1" applyAlignment="1" applyProtection="1">
      <alignment horizontal="left" indent="2"/>
      <protection locked="0"/>
    </xf>
    <xf numFmtId="6" fontId="31" fillId="0" borderId="19" xfId="115" applyNumberFormat="1" applyFont="1" applyFill="1" applyBorder="1" applyAlignment="1" applyProtection="1">
      <alignment vertical="top"/>
      <protection locked="0"/>
    </xf>
    <xf numFmtId="6" fontId="31" fillId="0" borderId="23"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t="s">
        <v>494</v>
      </c>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163</v>
      </c>
    </row>
    <row r="13" spans="1:6" x14ac:dyDescent="0.2">
      <c r="B13" s="230" t="s">
        <v>50</v>
      </c>
      <c r="C13" s="376" t="s">
        <v>163</v>
      </c>
    </row>
    <row r="14" spans="1:6" x14ac:dyDescent="0.2">
      <c r="B14" s="230" t="s">
        <v>51</v>
      </c>
      <c r="C14" s="376" t="s">
        <v>496</v>
      </c>
    </row>
    <row r="15" spans="1:6" x14ac:dyDescent="0.2">
      <c r="B15" s="230" t="s">
        <v>217</v>
      </c>
      <c r="C15" s="376" t="s">
        <v>133</v>
      </c>
    </row>
    <row r="16" spans="1:6" x14ac:dyDescent="0.2">
      <c r="B16" s="231" t="s">
        <v>219</v>
      </c>
      <c r="C16" s="378" t="s">
        <v>135</v>
      </c>
    </row>
    <row r="17" spans="1:3" x14ac:dyDescent="0.2">
      <c r="B17" s="230" t="s">
        <v>218</v>
      </c>
      <c r="C17" s="376" t="s">
        <v>133</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17" sqref="AT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2464136</v>
      </c>
      <c r="E5" s="105">
        <f>'Pt 2 Premium and Claims'!E5+'Pt 2 Premium and Claims'!E6-'Pt 2 Premium and Claims'!E7-'Pt 2 Premium and Claims'!E13+'Pt 2 Premium and Claims'!E14+'Pt 2 Premium and Claims'!E15+'Pt 2 Premium and Claims'!E16+'Pt 2 Premium and Claims'!E17</f>
        <v>3267459.070000004</v>
      </c>
      <c r="F5" s="105">
        <f>'Pt 2 Premium and Claims'!F5+'Pt 2 Premium and Claims'!F6-'Pt 2 Premium and Claims'!F7-'Pt 2 Premium and Claims'!F13+'Pt 2 Premium and Claims'!F14+'Pt 2 Premium and Claims'!F15+'Pt 2 Premium and Claims'!F16+'Pt 2 Premium and Claims'!F17</f>
        <v>112241</v>
      </c>
      <c r="G5" s="106"/>
      <c r="H5" s="106"/>
      <c r="I5" s="105">
        <f>'Pt 2 Premium and Claims'!I5+'Pt 2 Premium and Claims'!I6-'Pt 2 Premium and Claims'!I7-'Pt 2 Premium and Claims'!I13+'Pt 2 Premium and Claims'!I14+'Pt 2 Premium and Claims'!I15+'Pt 2 Premium and Claims'!I16+'Pt 2 Premium and Claims'!I17</f>
        <v>3267459.070000004</v>
      </c>
      <c r="J5" s="105"/>
      <c r="K5" s="106"/>
      <c r="L5" s="106"/>
      <c r="M5" s="106"/>
      <c r="N5" s="106"/>
      <c r="O5" s="105"/>
      <c r="P5" s="105"/>
      <c r="Q5" s="106"/>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2880622058</v>
      </c>
      <c r="AT5" s="105">
        <f>'Pt 2 Premium and Claims'!AT5+'Pt 2 Premium and Claims'!AT6-'Pt 2 Premium and Claims'!AT7-'Pt 2 Premium and Claims'!AT13+'Pt 2 Premium and Claims'!AT14+'Pt 2 Premium and Claims'!AT15+'Pt 2 Premium and Claims'!AT16+'Pt 2 Premium and Claims'!AT17</f>
        <v>206223</v>
      </c>
      <c r="AU5" s="107"/>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2516947</v>
      </c>
      <c r="E12" s="105">
        <f>'Pt 2 Premium and Claims'!E54</f>
        <v>2734688</v>
      </c>
      <c r="F12" s="105">
        <f>'Pt 2 Premium and Claims'!F54</f>
        <v>112241</v>
      </c>
      <c r="G12" s="106"/>
      <c r="H12" s="106"/>
      <c r="I12" s="105">
        <f>'Pt 2 Premium and Claims'!I54</f>
        <v>2734688</v>
      </c>
      <c r="J12" s="105"/>
      <c r="K12" s="106"/>
      <c r="L12" s="106"/>
      <c r="M12" s="106"/>
      <c r="N12" s="106"/>
      <c r="O12" s="105"/>
      <c r="P12" s="105"/>
      <c r="Q12" s="106"/>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f>'Pt 2 Premium and Claims'!AS54</f>
        <v>2726747774</v>
      </c>
      <c r="AT12" s="105">
        <f>'Pt 2 Premium and Claims'!AT54</f>
        <v>138803</v>
      </c>
      <c r="AU12" s="107"/>
      <c r="AV12" s="310"/>
      <c r="AW12" s="315"/>
    </row>
    <row r="13" spans="1:49" ht="25.5" x14ac:dyDescent="0.2">
      <c r="B13" s="155" t="s">
        <v>230</v>
      </c>
      <c r="C13" s="62" t="s">
        <v>37</v>
      </c>
      <c r="D13" s="109">
        <v>801075</v>
      </c>
      <c r="E13" s="110">
        <v>804803</v>
      </c>
      <c r="F13" s="110"/>
      <c r="G13" s="287"/>
      <c r="H13" s="288"/>
      <c r="I13" s="109">
        <f>E13</f>
        <v>804803</v>
      </c>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388">
        <v>360886292</v>
      </c>
      <c r="AT13" s="389">
        <v>138802</v>
      </c>
      <c r="AU13" s="113"/>
      <c r="AV13" s="309"/>
      <c r="AW13" s="316"/>
    </row>
    <row r="14" spans="1:49" ht="25.5" x14ac:dyDescent="0.2">
      <c r="B14" s="155" t="s">
        <v>231</v>
      </c>
      <c r="C14" s="62" t="s">
        <v>6</v>
      </c>
      <c r="D14" s="109"/>
      <c r="E14" s="110">
        <v>4584</v>
      </c>
      <c r="F14" s="110"/>
      <c r="G14" s="286"/>
      <c r="H14" s="289"/>
      <c r="I14" s="109">
        <f>E14</f>
        <v>4584</v>
      </c>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388">
        <v>17212528</v>
      </c>
      <c r="AT14" s="389">
        <v>1</v>
      </c>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388"/>
      <c r="AT15" s="389"/>
      <c r="AU15" s="113"/>
      <c r="AV15" s="309"/>
      <c r="AW15" s="316"/>
    </row>
    <row r="16" spans="1:49" ht="25.5" x14ac:dyDescent="0.2">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388">
        <v>-1686702</v>
      </c>
      <c r="AT16" s="389"/>
      <c r="AU16" s="113"/>
      <c r="AV16" s="309"/>
      <c r="AW16" s="316"/>
    </row>
    <row r="17" spans="1:49" x14ac:dyDescent="0.2">
      <c r="B17" s="155" t="s">
        <v>234</v>
      </c>
      <c r="C17" s="62" t="s">
        <v>62</v>
      </c>
      <c r="D17" s="109">
        <v>1600000</v>
      </c>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388"/>
      <c r="AT17" s="389">
        <v>-6022</v>
      </c>
      <c r="AU17" s="113"/>
      <c r="AV17" s="309"/>
      <c r="AW17" s="316"/>
    </row>
    <row r="18" spans="1:49" x14ac:dyDescent="0.2">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f>'Pt 2 Premium and Claims'!D55</f>
        <v>0</v>
      </c>
      <c r="E22" s="114">
        <f>'Pt 2 Premium and Claims'!E55</f>
        <v>0</v>
      </c>
      <c r="F22" s="114">
        <f>'Pt 2 Premium and Claims'!F55</f>
        <v>0</v>
      </c>
      <c r="G22" s="115"/>
      <c r="H22" s="115"/>
      <c r="I22" s="114">
        <f>'Pt 2 Premium and Claims'!I55</f>
        <v>0</v>
      </c>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f>'Pt 2 Premium and Claims'!AS55</f>
        <v>0</v>
      </c>
      <c r="AT22" s="114">
        <f>'Pt 2 Premium and Claims'!AT55</f>
        <v>0</v>
      </c>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31828</v>
      </c>
      <c r="E34" s="110">
        <v>31828</v>
      </c>
      <c r="F34" s="110"/>
      <c r="G34" s="110"/>
      <c r="H34" s="110"/>
      <c r="I34" s="109">
        <v>31828</v>
      </c>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89735</v>
      </c>
      <c r="E37" s="118">
        <v>89735</v>
      </c>
      <c r="F37" s="118"/>
      <c r="G37" s="118"/>
      <c r="H37" s="118"/>
      <c r="I37" s="117">
        <v>89735</v>
      </c>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12705628</v>
      </c>
      <c r="AT37" s="119">
        <v>1411</v>
      </c>
      <c r="AU37" s="119"/>
      <c r="AV37" s="119"/>
      <c r="AW37" s="315"/>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4015931</v>
      </c>
      <c r="AT38" s="113"/>
      <c r="AU38" s="113"/>
      <c r="AV38" s="113"/>
      <c r="AW38" s="316"/>
    </row>
    <row r="39" spans="1:49" x14ac:dyDescent="0.2">
      <c r="B39" s="158" t="s">
        <v>256</v>
      </c>
      <c r="C39" s="62" t="s">
        <v>17</v>
      </c>
      <c r="D39" s="109">
        <v>14778</v>
      </c>
      <c r="E39" s="110">
        <v>14778</v>
      </c>
      <c r="F39" s="110"/>
      <c r="G39" s="110"/>
      <c r="H39" s="110"/>
      <c r="I39" s="109">
        <v>14778</v>
      </c>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11438795</v>
      </c>
      <c r="AT39" s="113"/>
      <c r="AU39" s="113"/>
      <c r="AV39" s="113"/>
      <c r="AW39" s="316"/>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2504839</v>
      </c>
      <c r="AT40" s="113"/>
      <c r="AU40" s="113"/>
      <c r="AV40" s="113"/>
      <c r="AW40" s="316"/>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2488836</v>
      </c>
      <c r="AT41" s="113"/>
      <c r="AU41" s="113"/>
      <c r="AV41" s="113"/>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4349247</v>
      </c>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375</v>
      </c>
      <c r="E44" s="118">
        <v>375</v>
      </c>
      <c r="F44" s="118"/>
      <c r="G44" s="118"/>
      <c r="H44" s="118"/>
      <c r="I44" s="117">
        <v>375</v>
      </c>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5589711</v>
      </c>
      <c r="AT44" s="119"/>
      <c r="AU44" s="119"/>
      <c r="AV44" s="119"/>
      <c r="AW44" s="315"/>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28748018</v>
      </c>
      <c r="AT45" s="113"/>
      <c r="AU45" s="113"/>
      <c r="AV45" s="113"/>
      <c r="AW45" s="316"/>
    </row>
    <row r="46" spans="1:49" x14ac:dyDescent="0.2">
      <c r="B46" s="161" t="s">
        <v>263</v>
      </c>
      <c r="C46" s="62" t="s">
        <v>20</v>
      </c>
      <c r="D46" s="109">
        <v>11665</v>
      </c>
      <c r="E46" s="110">
        <v>11665</v>
      </c>
      <c r="F46" s="110"/>
      <c r="G46" s="110"/>
      <c r="H46" s="110"/>
      <c r="I46" s="109">
        <v>11665</v>
      </c>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3281040</v>
      </c>
      <c r="AT46" s="113"/>
      <c r="AU46" s="113"/>
      <c r="AV46" s="113"/>
      <c r="AW46" s="316"/>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3427259</v>
      </c>
      <c r="AT47" s="113"/>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2921279</v>
      </c>
      <c r="AT49" s="113"/>
      <c r="AU49" s="113"/>
      <c r="AV49" s="113"/>
      <c r="AW49" s="316"/>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4668372</v>
      </c>
      <c r="E51" s="110">
        <v>4668372</v>
      </c>
      <c r="F51" s="110"/>
      <c r="G51" s="110"/>
      <c r="H51" s="110"/>
      <c r="I51" s="109">
        <v>4668372</v>
      </c>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108741816</v>
      </c>
      <c r="AT51" s="113">
        <v>21502</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419</v>
      </c>
      <c r="E56" s="122">
        <v>419</v>
      </c>
      <c r="F56" s="122"/>
      <c r="G56" s="122"/>
      <c r="H56" s="122"/>
      <c r="I56" s="121">
        <v>419</v>
      </c>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451105</v>
      </c>
      <c r="AT56" s="123">
        <v>62</v>
      </c>
      <c r="AU56" s="123"/>
      <c r="AV56" s="123"/>
      <c r="AW56" s="307"/>
    </row>
    <row r="57" spans="2:49" x14ac:dyDescent="0.2">
      <c r="B57" s="161" t="s">
        <v>273</v>
      </c>
      <c r="C57" s="62" t="s">
        <v>25</v>
      </c>
      <c r="D57" s="124">
        <v>557</v>
      </c>
      <c r="E57" s="125">
        <v>557</v>
      </c>
      <c r="F57" s="125"/>
      <c r="G57" s="125"/>
      <c r="H57" s="125"/>
      <c r="I57" s="124">
        <v>557</v>
      </c>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451105</v>
      </c>
      <c r="AT57" s="126">
        <v>62</v>
      </c>
      <c r="AU57" s="126"/>
      <c r="AV57" s="126"/>
      <c r="AW57" s="308"/>
    </row>
    <row r="58" spans="2:49" x14ac:dyDescent="0.2">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
      <c r="B59" s="161" t="s">
        <v>275</v>
      </c>
      <c r="C59" s="62" t="s">
        <v>27</v>
      </c>
      <c r="D59" s="124">
        <v>5947</v>
      </c>
      <c r="E59" s="125">
        <v>5906</v>
      </c>
      <c r="F59" s="125"/>
      <c r="G59" s="125"/>
      <c r="H59" s="125"/>
      <c r="I59" s="124">
        <v>5906</v>
      </c>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4954894</v>
      </c>
      <c r="AT59" s="126">
        <v>785</v>
      </c>
      <c r="AU59" s="126"/>
      <c r="AV59" s="126"/>
      <c r="AW59" s="308"/>
    </row>
    <row r="60" spans="2:49" x14ac:dyDescent="0.2">
      <c r="B60" s="161" t="s">
        <v>276</v>
      </c>
      <c r="C60" s="62"/>
      <c r="D60" s="127">
        <f>D59/12</f>
        <v>495.58333333333331</v>
      </c>
      <c r="E60" s="128">
        <f>E59/12</f>
        <v>492.16666666666669</v>
      </c>
      <c r="F60" s="128"/>
      <c r="G60" s="128"/>
      <c r="H60" s="128"/>
      <c r="I60" s="127">
        <f>I59/12</f>
        <v>492.16666666666669</v>
      </c>
      <c r="J60" s="127"/>
      <c r="K60" s="128"/>
      <c r="L60" s="128"/>
      <c r="M60" s="128"/>
      <c r="N60" s="128"/>
      <c r="O60" s="127"/>
      <c r="P60" s="127"/>
      <c r="Q60" s="128"/>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f>AS59/12</f>
        <v>412907.83333333331</v>
      </c>
      <c r="AT60" s="129">
        <f>AT59/12</f>
        <v>65.416666666666671</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8" stopIfTrue="1" operator="lessThan">
      <formula>0</formula>
    </cfRule>
  </conditionalFormatting>
  <conditionalFormatting sqref="AS53">
    <cfRule type="cellIs" dxfId="566" priority="37" stopIfTrue="1" operator="lessThan">
      <formula>0</formula>
    </cfRule>
  </conditionalFormatting>
  <conditionalFormatting sqref="G56:I57 G59:I59 D59 D56:D57 G7:I7 E13:F15 D6:D10 D13:D21">
    <cfRule type="cellIs" dxfId="565" priority="100" stopIfTrue="1" operator="lessThan">
      <formula>0</formula>
    </cfRule>
  </conditionalFormatting>
  <conditionalFormatting sqref="AI34:AI35">
    <cfRule type="cellIs" dxfId="564" priority="55" stopIfTrue="1" operator="lessThan">
      <formula>0</formula>
    </cfRule>
  </conditionalFormatting>
  <conditionalFormatting sqref="AQ56:AR57 AQ59:AR59 AN59 AN56:AN57">
    <cfRule type="cellIs" dxfId="563" priority="5" stopIfTrue="1" operator="lessThan">
      <formula>0</formula>
    </cfRule>
  </conditionalFormatting>
  <conditionalFormatting sqref="M7:O7 J6:J10">
    <cfRule type="cellIs" dxfId="562" priority="97" stopIfTrue="1" operator="lessThan">
      <formula>0</formula>
    </cfRule>
  </conditionalFormatting>
  <conditionalFormatting sqref="S7:T7 P6:P10">
    <cfRule type="cellIs" dxfId="561" priority="95" stopIfTrue="1" operator="lessThan">
      <formula>0</formula>
    </cfRule>
  </conditionalFormatting>
  <conditionalFormatting sqref="U6:U10">
    <cfRule type="cellIs" dxfId="560" priority="94" stopIfTrue="1" operator="lessThan">
      <formula>0</formula>
    </cfRule>
  </conditionalFormatting>
  <conditionalFormatting sqref="X6:X10">
    <cfRule type="cellIs" dxfId="559" priority="93" stopIfTrue="1" operator="lessThan">
      <formula>0</formula>
    </cfRule>
  </conditionalFormatting>
  <conditionalFormatting sqref="AA6:AA10">
    <cfRule type="cellIs" dxfId="558" priority="92" stopIfTrue="1" operator="lessThan">
      <formula>0</formula>
    </cfRule>
  </conditionalFormatting>
  <conditionalFormatting sqref="AD6:AD10">
    <cfRule type="cellIs" dxfId="557" priority="91" stopIfTrue="1" operator="lessThan">
      <formula>0</formula>
    </cfRule>
  </conditionalFormatting>
  <conditionalFormatting sqref="AI6:AI10">
    <cfRule type="cellIs" dxfId="556" priority="90" stopIfTrue="1" operator="lessThan">
      <formula>0</formula>
    </cfRule>
  </conditionalFormatting>
  <conditionalFormatting sqref="AT6:AT10">
    <cfRule type="cellIs" dxfId="555" priority="87" stopIfTrue="1" operator="lessThan">
      <formula>0</formula>
    </cfRule>
  </conditionalFormatting>
  <conditionalFormatting sqref="AS6:AS10">
    <cfRule type="cellIs" dxfId="554" priority="88" stopIfTrue="1" operator="lessThan">
      <formula>0</formula>
    </cfRule>
  </conditionalFormatting>
  <conditionalFormatting sqref="AU6:AU10">
    <cfRule type="cellIs" dxfId="553" priority="86" stopIfTrue="1" operator="lessThan">
      <formula>0</formula>
    </cfRule>
  </conditionalFormatting>
  <conditionalFormatting sqref="I13:I15">
    <cfRule type="cellIs" dxfId="552" priority="85" stopIfTrue="1" operator="lessThan">
      <formula>0</formula>
    </cfRule>
  </conditionalFormatting>
  <conditionalFormatting sqref="K13:L15 J13:J21">
    <cfRule type="cellIs" dxfId="551" priority="84" stopIfTrue="1" operator="lessThan">
      <formula>0</formula>
    </cfRule>
  </conditionalFormatting>
  <conditionalFormatting sqref="O13:O15">
    <cfRule type="cellIs" dxfId="550" priority="83" stopIfTrue="1" operator="lessThan">
      <formula>0</formula>
    </cfRule>
  </conditionalFormatting>
  <conditionalFormatting sqref="V13:V15 U13:U21">
    <cfRule type="cellIs" dxfId="549" priority="81" stopIfTrue="1" operator="lessThan">
      <formula>0</formula>
    </cfRule>
  </conditionalFormatting>
  <conditionalFormatting sqref="W13:W15">
    <cfRule type="cellIs" dxfId="548" priority="80" stopIfTrue="1" operator="lessThan">
      <formula>0</formula>
    </cfRule>
  </conditionalFormatting>
  <conditionalFormatting sqref="Y13:Y15 X13:X21">
    <cfRule type="cellIs" dxfId="547" priority="79" stopIfTrue="1" operator="lessThan">
      <formula>0</formula>
    </cfRule>
  </conditionalFormatting>
  <conditionalFormatting sqref="Z13:Z15">
    <cfRule type="cellIs" dxfId="546" priority="78" stopIfTrue="1" operator="lessThan">
      <formula>0</formula>
    </cfRule>
  </conditionalFormatting>
  <conditionalFormatting sqref="AB13:AB15 AA13:AA21">
    <cfRule type="cellIs" dxfId="545" priority="77" stopIfTrue="1" operator="lessThan">
      <formula>0</formula>
    </cfRule>
  </conditionalFormatting>
  <conditionalFormatting sqref="AC13:AC15">
    <cfRule type="cellIs" dxfId="544" priority="76" stopIfTrue="1" operator="lessThan">
      <formula>0</formula>
    </cfRule>
  </conditionalFormatting>
  <conditionalFormatting sqref="AD13:AD21">
    <cfRule type="cellIs" dxfId="543" priority="75" stopIfTrue="1" operator="lessThan">
      <formula>0</formula>
    </cfRule>
  </conditionalFormatting>
  <conditionalFormatting sqref="AI13:AI21">
    <cfRule type="cellIs" dxfId="542" priority="74" stopIfTrue="1" operator="lessThan">
      <formula>0</formula>
    </cfRule>
  </conditionalFormatting>
  <conditionalFormatting sqref="AT18:AT21">
    <cfRule type="cellIs" dxfId="541" priority="71" stopIfTrue="1" operator="lessThan">
      <formula>0</formula>
    </cfRule>
  </conditionalFormatting>
  <conditionalFormatting sqref="AS18:AS21">
    <cfRule type="cellIs" dxfId="540" priority="72" stopIfTrue="1" operator="lessThan">
      <formula>0</formula>
    </cfRule>
  </conditionalFormatting>
  <conditionalFormatting sqref="AU13:AU21">
    <cfRule type="cellIs" dxfId="539" priority="70" stopIfTrue="1" operator="lessThan">
      <formula>0</formula>
    </cfRule>
  </conditionalFormatting>
  <conditionalFormatting sqref="D53:F53">
    <cfRule type="cellIs" dxfId="538" priority="63" stopIfTrue="1" operator="lessThan">
      <formula>0</formula>
    </cfRule>
  </conditionalFormatting>
  <conditionalFormatting sqref="I53">
    <cfRule type="cellIs" dxfId="537" priority="62" stopIfTrue="1" operator="lessThan">
      <formula>0</formula>
    </cfRule>
  </conditionalFormatting>
  <conditionalFormatting sqref="J53:L53">
    <cfRule type="cellIs" dxfId="536" priority="61" stopIfTrue="1" operator="lessThan">
      <formula>0</formula>
    </cfRule>
  </conditionalFormatting>
  <conditionalFormatting sqref="O53">
    <cfRule type="cellIs" dxfId="535" priority="60" stopIfTrue="1" operator="lessThan">
      <formula>0</formula>
    </cfRule>
  </conditionalFormatting>
  <conditionalFormatting sqref="P53:R53">
    <cfRule type="cellIs" dxfId="534" priority="59" stopIfTrue="1" operator="lessThan">
      <formula>0</formula>
    </cfRule>
  </conditionalFormatting>
  <conditionalFormatting sqref="U53:AD53">
    <cfRule type="cellIs" dxfId="533" priority="58" stopIfTrue="1" operator="lessThan">
      <formula>0</formula>
    </cfRule>
  </conditionalFormatting>
  <conditionalFormatting sqref="AI25:AI28">
    <cfRule type="cellIs" dxfId="532" priority="57" stopIfTrue="1" operator="lessThan">
      <formula>0</formula>
    </cfRule>
  </conditionalFormatting>
  <conditionalFormatting sqref="AI30:AI32">
    <cfRule type="cellIs" dxfId="531" priority="56" stopIfTrue="1" operator="lessThan">
      <formula>0</formula>
    </cfRule>
  </conditionalFormatting>
  <conditionalFormatting sqref="AN25:AR28">
    <cfRule type="cellIs" dxfId="530" priority="54" stopIfTrue="1" operator="lessThan">
      <formula>0</formula>
    </cfRule>
  </conditionalFormatting>
  <conditionalFormatting sqref="AN30:AR32">
    <cfRule type="cellIs" dxfId="529" priority="53" stopIfTrue="1" operator="lessThan">
      <formula>0</formula>
    </cfRule>
  </conditionalFormatting>
  <conditionalFormatting sqref="AN34:AR35">
    <cfRule type="cellIs" dxfId="528" priority="52" stopIfTrue="1" operator="lessThan">
      <formula>0</formula>
    </cfRule>
  </conditionalFormatting>
  <conditionalFormatting sqref="AS25:AV26 AS27:AU27">
    <cfRule type="cellIs" dxfId="527" priority="51" stopIfTrue="1" operator="lessThan">
      <formula>0</formula>
    </cfRule>
  </conditionalFormatting>
  <conditionalFormatting sqref="AS28:AV28">
    <cfRule type="cellIs" dxfId="526" priority="50" stopIfTrue="1" operator="lessThan">
      <formula>0</formula>
    </cfRule>
  </conditionalFormatting>
  <conditionalFormatting sqref="AS30:AV32">
    <cfRule type="cellIs" dxfId="525" priority="49" stopIfTrue="1" operator="lessThan">
      <formula>0</formula>
    </cfRule>
  </conditionalFormatting>
  <conditionalFormatting sqref="AI44:AI47">
    <cfRule type="cellIs" dxfId="524" priority="48" stopIfTrue="1" operator="lessThan">
      <formula>0</formula>
    </cfRule>
  </conditionalFormatting>
  <conditionalFormatting sqref="AI49:AI52">
    <cfRule type="cellIs" dxfId="523" priority="47" stopIfTrue="1" operator="lessThan">
      <formula>0</formula>
    </cfRule>
  </conditionalFormatting>
  <conditionalFormatting sqref="AI53">
    <cfRule type="cellIs" dxfId="522" priority="46" stopIfTrue="1" operator="lessThan">
      <formula>0</formula>
    </cfRule>
  </conditionalFormatting>
  <conditionalFormatting sqref="AI37:AI42">
    <cfRule type="cellIs" dxfId="521" priority="45" stopIfTrue="1" operator="lessThan">
      <formula>0</formula>
    </cfRule>
  </conditionalFormatting>
  <conditionalFormatting sqref="AN37:AR42">
    <cfRule type="cellIs" dxfId="520" priority="44" stopIfTrue="1" operator="lessThan">
      <formula>0</formula>
    </cfRule>
  </conditionalFormatting>
  <conditionalFormatting sqref="AN44:AR47">
    <cfRule type="cellIs" dxfId="519" priority="43" stopIfTrue="1" operator="lessThan">
      <formula>0</formula>
    </cfRule>
  </conditionalFormatting>
  <conditionalFormatting sqref="AN49:AR52">
    <cfRule type="cellIs" dxfId="518" priority="42" stopIfTrue="1" operator="lessThan">
      <formula>0</formula>
    </cfRule>
  </conditionalFormatting>
  <conditionalFormatting sqref="AN53:AP53">
    <cfRule type="cellIs" dxfId="517" priority="41" stopIfTrue="1" operator="lessThan">
      <formula>0</formula>
    </cfRule>
  </conditionalFormatting>
  <conditionalFormatting sqref="AS37:AS42">
    <cfRule type="cellIs" dxfId="516" priority="40" stopIfTrue="1" operator="lessThan">
      <formula>0</formula>
    </cfRule>
  </conditionalFormatting>
  <conditionalFormatting sqref="AS44:AS47">
    <cfRule type="cellIs" dxfId="515" priority="39" stopIfTrue="1" operator="lessThan">
      <formula>0</formula>
    </cfRule>
  </conditionalFormatting>
  <conditionalFormatting sqref="AT37:AT42">
    <cfRule type="cellIs" dxfId="514" priority="36" stopIfTrue="1" operator="lessThan">
      <formula>0</formula>
    </cfRule>
  </conditionalFormatting>
  <conditionalFormatting sqref="AT44:AT47">
    <cfRule type="cellIs" dxfId="513" priority="35" stopIfTrue="1" operator="lessThan">
      <formula>0</formula>
    </cfRule>
  </conditionalFormatting>
  <conditionalFormatting sqref="AT49:AT52">
    <cfRule type="cellIs" dxfId="512" priority="34" stopIfTrue="1" operator="lessThan">
      <formula>0</formula>
    </cfRule>
  </conditionalFormatting>
  <conditionalFormatting sqref="AT53">
    <cfRule type="cellIs" dxfId="511" priority="33" stopIfTrue="1" operator="lessThan">
      <formula>0</formula>
    </cfRule>
  </conditionalFormatting>
  <conditionalFormatting sqref="AU37:AU42">
    <cfRule type="cellIs" dxfId="510" priority="32" stopIfTrue="1" operator="lessThan">
      <formula>0</formula>
    </cfRule>
  </conditionalFormatting>
  <conditionalFormatting sqref="AU44:AU47">
    <cfRule type="cellIs" dxfId="509" priority="31" stopIfTrue="1" operator="lessThan">
      <formula>0</formula>
    </cfRule>
  </conditionalFormatting>
  <conditionalFormatting sqref="AU49:AU52">
    <cfRule type="cellIs" dxfId="508" priority="30" stopIfTrue="1" operator="lessThan">
      <formula>0</formula>
    </cfRule>
  </conditionalFormatting>
  <conditionalFormatting sqref="AU53">
    <cfRule type="cellIs" dxfId="507" priority="29" stopIfTrue="1" operator="lessThan">
      <formula>0</formula>
    </cfRule>
  </conditionalFormatting>
  <conditionalFormatting sqref="AV37:AV42">
    <cfRule type="cellIs" dxfId="506" priority="28" stopIfTrue="1" operator="lessThan">
      <formula>0</formula>
    </cfRule>
  </conditionalFormatting>
  <conditionalFormatting sqref="AV44:AV47">
    <cfRule type="cellIs" dxfId="505" priority="27" stopIfTrue="1" operator="lessThan">
      <formula>0</formula>
    </cfRule>
  </conditionalFormatting>
  <conditionalFormatting sqref="AV49:AV52">
    <cfRule type="cellIs" dxfId="504" priority="26" stopIfTrue="1" operator="lessThan">
      <formula>0</formula>
    </cfRule>
  </conditionalFormatting>
  <conditionalFormatting sqref="AV53">
    <cfRule type="cellIs" dxfId="503" priority="25" stopIfTrue="1" operator="lessThan">
      <formula>0</formula>
    </cfRule>
  </conditionalFormatting>
  <conditionalFormatting sqref="AS35:AV35">
    <cfRule type="cellIs" dxfId="502" priority="24" stopIfTrue="1" operator="lessThan">
      <formula>0</formula>
    </cfRule>
  </conditionalFormatting>
  <conditionalFormatting sqref="AV34">
    <cfRule type="cellIs" dxfId="501" priority="23" stopIfTrue="1" operator="lessThan">
      <formula>0</formula>
    </cfRule>
  </conditionalFormatting>
  <conditionalFormatting sqref="AT34">
    <cfRule type="cellIs" dxfId="500" priority="22" stopIfTrue="1" operator="lessThan">
      <formula>0</formula>
    </cfRule>
  </conditionalFormatting>
  <conditionalFormatting sqref="AW61:AW62">
    <cfRule type="cellIs" dxfId="499" priority="21" stopIfTrue="1" operator="lessThan">
      <formula>0</formula>
    </cfRule>
  </conditionalFormatting>
  <conditionalFormatting sqref="M56:O57 J56:J57">
    <cfRule type="cellIs" dxfId="498" priority="20" stopIfTrue="1" operator="lessThan">
      <formula>0</formula>
    </cfRule>
  </conditionalFormatting>
  <conditionalFormatting sqref="M58:O59 J58:J59">
    <cfRule type="cellIs" dxfId="497" priority="18" stopIfTrue="1" operator="lessThan">
      <formula>0</formula>
    </cfRule>
  </conditionalFormatting>
  <conditionalFormatting sqref="S56:U57 P56:P57">
    <cfRule type="cellIs" dxfId="496" priority="16" stopIfTrue="1" operator="lessThan">
      <formula>0</formula>
    </cfRule>
  </conditionalFormatting>
  <conditionalFormatting sqref="V56:W57">
    <cfRule type="cellIs" dxfId="495" priority="15" stopIfTrue="1" operator="lessThan">
      <formula>0</formula>
    </cfRule>
  </conditionalFormatting>
  <conditionalFormatting sqref="S59:U59 P59">
    <cfRule type="cellIs" dxfId="494" priority="14" stopIfTrue="1" operator="lessThan">
      <formula>0</formula>
    </cfRule>
  </conditionalFormatting>
  <conditionalFormatting sqref="V59:W59">
    <cfRule type="cellIs" dxfId="493" priority="13" stopIfTrue="1" operator="lessThan">
      <formula>0</formula>
    </cfRule>
  </conditionalFormatting>
  <conditionalFormatting sqref="S58:T58 P58">
    <cfRule type="cellIs" dxfId="492" priority="12" stopIfTrue="1" operator="lessThan">
      <formula>0</formula>
    </cfRule>
  </conditionalFormatting>
  <conditionalFormatting sqref="X56:X57">
    <cfRule type="cellIs" dxfId="491" priority="11" stopIfTrue="1" operator="lessThan">
      <formula>0</formula>
    </cfRule>
  </conditionalFormatting>
  <conditionalFormatting sqref="X59">
    <cfRule type="cellIs" dxfId="490" priority="10" stopIfTrue="1" operator="lessThan">
      <formula>0</formula>
    </cfRule>
  </conditionalFormatting>
  <conditionalFormatting sqref="X58">
    <cfRule type="cellIs" dxfId="489" priority="9" stopIfTrue="1" operator="lessThan">
      <formula>0</formula>
    </cfRule>
  </conditionalFormatting>
  <conditionalFormatting sqref="AA56:AA57">
    <cfRule type="cellIs" dxfId="488" priority="8" stopIfTrue="1" operator="lessThan">
      <formula>0</formula>
    </cfRule>
  </conditionalFormatting>
  <conditionalFormatting sqref="AA59">
    <cfRule type="cellIs" dxfId="487" priority="7" stopIfTrue="1" operator="lessThan">
      <formula>0</formula>
    </cfRule>
  </conditionalFormatting>
  <conditionalFormatting sqref="AA58">
    <cfRule type="cellIs" dxfId="486" priority="6" stopIfTrue="1" operator="lessThan">
      <formula>0</formula>
    </cfRule>
  </conditionalFormatting>
  <conditionalFormatting sqref="Q13:R15 P13:P21">
    <cfRule type="cellIs" dxfId="485" priority="82" stopIfTrue="1" operator="lessThan">
      <formula>0</formula>
    </cfRule>
  </conditionalFormatting>
  <conditionalFormatting sqref="AQ7:AR7 AO13:AP15 AN6:AN10 AN13:AN21">
    <cfRule type="cellIs" dxfId="484" priority="4" stopIfTrue="1" operator="lessThan">
      <formula>0</formula>
    </cfRule>
  </conditionalFormatting>
  <conditionalFormatting sqref="AU34">
    <cfRule type="cellIs" dxfId="483" priority="3" stopIfTrue="1" operator="lessThan">
      <formula>0</formula>
    </cfRule>
  </conditionalFormatting>
  <conditionalFormatting sqref="AT13:AT17">
    <cfRule type="cellIs" dxfId="482" priority="1" stopIfTrue="1" operator="lessThan">
      <formula>0</formula>
    </cfRule>
  </conditionalFormatting>
  <conditionalFormatting sqref="AS13:AS17">
    <cfRule type="cellIs" dxfId="481"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2464136</v>
      </c>
      <c r="E5" s="118">
        <v>2027827.0700000038</v>
      </c>
      <c r="F5" s="118">
        <v>112241</v>
      </c>
      <c r="G5" s="130"/>
      <c r="H5" s="130"/>
      <c r="I5" s="117">
        <f>E5</f>
        <v>2027827.0700000038</v>
      </c>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3074308666</v>
      </c>
      <c r="AT5" s="119">
        <v>206223</v>
      </c>
      <c r="AU5" s="119"/>
      <c r="AV5" s="310"/>
      <c r="AW5" s="315"/>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4274362</v>
      </c>
      <c r="AT6" s="113"/>
      <c r="AU6" s="113"/>
      <c r="AV6" s="309"/>
      <c r="AW6" s="316"/>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197828152</v>
      </c>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v>132818</v>
      </c>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c r="E15" s="110">
        <v>311887</v>
      </c>
      <c r="F15" s="110"/>
      <c r="G15" s="110"/>
      <c r="H15" s="110"/>
      <c r="I15" s="109">
        <f>E15</f>
        <v>311887</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v>927745</v>
      </c>
      <c r="F16" s="110"/>
      <c r="G16" s="110"/>
      <c r="H16" s="110"/>
      <c r="I16" s="109">
        <f>E16</f>
        <v>927745</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2118668</v>
      </c>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2626915156</v>
      </c>
      <c r="AT23" s="113">
        <v>140417</v>
      </c>
      <c r="AU23" s="113"/>
      <c r="AV23" s="309"/>
      <c r="AW23" s="316"/>
    </row>
    <row r="24" spans="2:49" ht="28.5" customHeight="1" x14ac:dyDescent="0.2">
      <c r="B24" s="178" t="s">
        <v>114</v>
      </c>
      <c r="C24" s="133"/>
      <c r="D24" s="291"/>
      <c r="E24" s="110">
        <v>2621911</v>
      </c>
      <c r="F24" s="110">
        <v>112241</v>
      </c>
      <c r="G24" s="110"/>
      <c r="H24" s="110"/>
      <c r="I24" s="109">
        <f>E24</f>
        <v>2621911</v>
      </c>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398279</v>
      </c>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360316196</v>
      </c>
      <c r="AT26" s="113">
        <v>2924</v>
      </c>
      <c r="AU26" s="113"/>
      <c r="AV26" s="309"/>
      <c r="AW26" s="316"/>
    </row>
    <row r="27" spans="2:49" s="5" customFormat="1" ht="25.5" x14ac:dyDescent="0.2">
      <c r="B27" s="178" t="s">
        <v>85</v>
      </c>
      <c r="C27" s="133"/>
      <c r="D27" s="291"/>
      <c r="E27" s="110">
        <v>112777</v>
      </c>
      <c r="F27" s="110">
        <v>0</v>
      </c>
      <c r="G27" s="110"/>
      <c r="H27" s="110"/>
      <c r="I27" s="109">
        <f>E27</f>
        <v>112777</v>
      </c>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273895614</v>
      </c>
      <c r="AT28" s="113">
        <v>4538</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16755424</v>
      </c>
      <c r="AT45" s="113"/>
      <c r="AU45" s="113"/>
      <c r="AV45" s="309"/>
      <c r="AW45" s="316"/>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18808669</v>
      </c>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20293852</v>
      </c>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1858205</v>
      </c>
      <c r="AT49" s="113"/>
      <c r="AU49" s="113"/>
      <c r="AV49" s="309"/>
      <c r="AW49" s="316"/>
    </row>
    <row r="50" spans="2:49" x14ac:dyDescent="0.2">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f>D23+D26-D28+D30-D32+D34-D36+D38-D43+D41+D45+D46-D47-D49+D50+D52+D53</f>
        <v>2516947</v>
      </c>
      <c r="E54" s="115">
        <f>E24+E27+E31+E35-E36+E39+E42+E45+E46-E49+E52+E51+E53</f>
        <v>2734688</v>
      </c>
      <c r="F54" s="115">
        <f>F24+F27+F31+F35-F36+F39+F42+F45+F46-F49+F52+F51+F53</f>
        <v>112241</v>
      </c>
      <c r="G54" s="115"/>
      <c r="H54" s="115"/>
      <c r="I54" s="115">
        <f>I24+I27+I31+I35-I36+I39+I42+I45+I46-I49+I52+I51+I53</f>
        <v>2734688</v>
      </c>
      <c r="J54" s="114"/>
      <c r="K54" s="115"/>
      <c r="L54" s="115"/>
      <c r="M54" s="115"/>
      <c r="N54" s="115"/>
      <c r="O54" s="114"/>
      <c r="P54" s="114"/>
      <c r="Q54" s="115"/>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f>AS23+AS26-AS28+AS30-AS32+AS34-AS36+AS38-AS43+AS41+AS45+AS46-AS47-AS49+AS50+AS52+AS53</f>
        <v>2726747774</v>
      </c>
      <c r="AT54" s="114">
        <f>AT23+AT26-AT28+AT30-AT32+AT34-AT36+AT38-AT43+AT41+AT45+AT46-AT47-AT49+AT50+AT52+AT53</f>
        <v>138803</v>
      </c>
      <c r="AU54" s="116"/>
      <c r="AV54" s="309"/>
      <c r="AW54" s="316"/>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1" sqref="F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f>'Pt 1 Summary of Data'!E12+'Pt 1 Summary of Data'!E22</f>
        <v>2734688</v>
      </c>
      <c r="F6" s="115">
        <f>E6</f>
        <v>2734688</v>
      </c>
      <c r="G6" s="116">
        <f>'Pt 1 Summary of Data'!I12+'Pt 1 Summary of Data'!I22</f>
        <v>2734688</v>
      </c>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c r="D7" s="110"/>
      <c r="E7" s="115">
        <f>'Pt 1 Summary of Data'!E37+'Pt 1 Summary of Data'!E38+'Pt 1 Summary of Data'!E39+'Pt 1 Summary of Data'!E40+'Pt 1 Summary of Data'!E41+'Pt 1 Summary of Data'!E42</f>
        <v>104513</v>
      </c>
      <c r="F7" s="115">
        <f>E7</f>
        <v>104513</v>
      </c>
      <c r="G7" s="116">
        <f>'Pt 1 Summary of Data'!I37+'Pt 1 Summary of Data'!I38+'Pt 1 Summary of Data'!I39+'Pt 1 Summary of Data'!I40+'Pt 1 Summary of Data'!I41+'Pt 1 Summary of Data'!I42</f>
        <v>104513</v>
      </c>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f>'Pt 2 Premium and Claims'!E15</f>
        <v>311887</v>
      </c>
      <c r="F9" s="115">
        <f>E9</f>
        <v>311887</v>
      </c>
      <c r="G9" s="116">
        <f>'Pt 2 Premium and Claims'!I15</f>
        <v>311887</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f>'Pt 2 Premium and Claims'!E16</f>
        <v>927745</v>
      </c>
      <c r="F10" s="115">
        <f>E10</f>
        <v>927745</v>
      </c>
      <c r="G10" s="116">
        <f>'Pt 2 Premium and Claims'!I16</f>
        <v>927745</v>
      </c>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f>E6+E7-E8-E9-E10-E11</f>
        <v>1599569</v>
      </c>
      <c r="F12" s="115">
        <f>E12</f>
        <v>1599569</v>
      </c>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f>('Pt 1 Summary of Data'!E5+'Pt 1 Summary of Data'!E6+'Pt 1 Summary of Data'!E7)-(E9+E10+E11)</f>
        <v>2027827.070000004</v>
      </c>
      <c r="F15" s="106">
        <f>E15</f>
        <v>2027827.070000004</v>
      </c>
      <c r="G15" s="107">
        <f>'Pt 1 Summary of Data'!I5+'Pt 1 Summary of Data'!I6+'Pt 1 Summary of Data'!I7-('Pt 3 MLR and Rebate Calculation'!G9+'Pt 3 MLR and Rebate Calculation'!G10)</f>
        <v>2027827.070000004</v>
      </c>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c r="D16" s="110"/>
      <c r="E16" s="115">
        <f>'Pt 1 Summary of Data'!E34</f>
        <v>31828</v>
      </c>
      <c r="F16" s="115">
        <f>E16</f>
        <v>31828</v>
      </c>
      <c r="G16" s="116">
        <f>'Pt 1 Summary of Data'!I34</f>
        <v>31828</v>
      </c>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c r="D17" s="115"/>
      <c r="E17" s="115">
        <f>E15-E16</f>
        <v>1995999.070000004</v>
      </c>
      <c r="F17" s="115">
        <f>F15-F16</f>
        <v>1995999.070000004</v>
      </c>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f>G6+G7-G8-G9-G10</f>
        <v>1599569</v>
      </c>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f>'Pt 1 Summary of Data'!E44+'Pt 1 Summary of Data'!E45+'Pt 1 Summary of Data'!E46+'Pt 1 Summary of Data'!E47+'Pt 1 Summary of Data'!E49+'Pt 1 Summary of Data'!E50+'Pt 1 Summary of Data'!E51</f>
        <v>4680412</v>
      </c>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f>G19/(G15-G16)</f>
        <v>0.80138764794113693</v>
      </c>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f>G25</f>
        <v>59879.972100000115</v>
      </c>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f>G15-G19-G16-G20</f>
        <v>-4283981.929999996</v>
      </c>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f>((0.03+G22)*(G15-G16))</f>
        <v>59879.972100000115</v>
      </c>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f>G28</f>
        <v>431027.81400000083</v>
      </c>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f>(G20+G23+G16)</f>
        <v>4772119.9720999999</v>
      </c>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f>((0.2+G22)*(G15-G16)+G16)</f>
        <v>431027.81400000083</v>
      </c>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f>(0.2*(G15-G16)+G16)</f>
        <v>431027.81400000083</v>
      </c>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f>G15-G26</f>
        <v>1596799.2560000033</v>
      </c>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f>G29</f>
        <v>431027.81400000083</v>
      </c>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f>G15-G31</f>
        <v>1596799.2560000033</v>
      </c>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f>G19/G32</f>
        <v>1.0017345599264211</v>
      </c>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f>'Pt 1 Summary of Data'!I60</f>
        <v>492.16666666666669</v>
      </c>
      <c r="F37" s="254">
        <f>'Pt 1 Summary of Data'!E60</f>
        <v>492.16666666666669</v>
      </c>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v>0</v>
      </c>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v>0</v>
      </c>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v>0.8</v>
      </c>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v>0</v>
      </c>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f>E15-E16</f>
        <v>1995999.070000004</v>
      </c>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c r="E16" s="119"/>
      <c r="F16" s="119"/>
      <c r="G16" s="119"/>
      <c r="H16" s="119"/>
      <c r="I16" s="310"/>
      <c r="J16" s="310"/>
      <c r="K16" s="363"/>
    </row>
    <row r="17" spans="2:12" s="5" customFormat="1" x14ac:dyDescent="0.2">
      <c r="B17" s="207" t="s">
        <v>203</v>
      </c>
      <c r="C17" s="109">
        <v>0</v>
      </c>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c r="E22" s="212"/>
      <c r="F22" s="212"/>
      <c r="G22" s="212"/>
      <c r="H22" s="212"/>
      <c r="I22" s="357"/>
      <c r="J22" s="357"/>
      <c r="K22" s="366"/>
    </row>
    <row r="23" spans="2:12" s="5" customFormat="1" ht="100.15" customHeight="1" x14ac:dyDescent="0.2">
      <c r="B23" s="102" t="s">
        <v>212</v>
      </c>
      <c r="C23" s="390"/>
      <c r="D23" s="391"/>
      <c r="E23" s="391"/>
      <c r="F23" s="391"/>
      <c r="G23" s="391"/>
      <c r="H23" s="391"/>
      <c r="I23" s="391"/>
      <c r="J23" s="391"/>
      <c r="K23" s="392"/>
    </row>
    <row r="24" spans="2:12" s="5" customFormat="1" ht="100.15" customHeight="1" x14ac:dyDescent="0.2">
      <c r="B24" s="101" t="s">
        <v>213</v>
      </c>
      <c r="C24" s="393"/>
      <c r="D24" s="394"/>
      <c r="E24" s="394"/>
      <c r="F24" s="394"/>
      <c r="G24" s="394"/>
      <c r="H24" s="394"/>
      <c r="I24" s="394"/>
      <c r="J24" s="394"/>
      <c r="K24" s="39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535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1" activePane="bottomRight" state="frozen"/>
      <selection activeCell="B1" sqref="B1"/>
      <selection pane="topRight" activeCell="B1" sqref="B1"/>
      <selection pane="bottomLeft" activeCell="B1" sqref="B1"/>
      <selection pane="bottomRight" activeCell="D189" sqref="D1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501</v>
      </c>
      <c r="C5" s="150"/>
      <c r="D5" s="380" t="s">
        <v>503</v>
      </c>
      <c r="E5" s="7"/>
    </row>
    <row r="6" spans="1:5" ht="35.25" customHeight="1" x14ac:dyDescent="0.2">
      <c r="B6" s="379" t="s">
        <v>502</v>
      </c>
      <c r="C6" s="150"/>
      <c r="D6" s="381" t="s">
        <v>504</v>
      </c>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c r="C27" s="150"/>
      <c r="D27" s="381" t="s">
        <v>505</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382" t="s">
        <v>506</v>
      </c>
      <c r="C34" s="150"/>
      <c r="D34" s="383" t="s">
        <v>509</v>
      </c>
      <c r="E34" s="7"/>
    </row>
    <row r="35" spans="2:5" ht="35.25" customHeight="1" x14ac:dyDescent="0.2">
      <c r="B35" s="219" t="s">
        <v>507</v>
      </c>
      <c r="C35" s="150"/>
      <c r="D35" s="383" t="s">
        <v>510</v>
      </c>
      <c r="E35" s="7"/>
    </row>
    <row r="36" spans="2:5" ht="35.25" customHeight="1" x14ac:dyDescent="0.2">
      <c r="B36" s="219" t="s">
        <v>508</v>
      </c>
      <c r="C36" s="150"/>
      <c r="D36" s="383" t="s">
        <v>511</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1" t="s">
        <v>505</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t="s">
        <v>512</v>
      </c>
      <c r="C48" s="150"/>
      <c r="D48" s="221" t="s">
        <v>517</v>
      </c>
      <c r="E48" s="7"/>
    </row>
    <row r="49" spans="2:5" ht="35.25" customHeight="1" x14ac:dyDescent="0.2">
      <c r="B49" s="219" t="s">
        <v>513</v>
      </c>
      <c r="C49" s="150"/>
      <c r="D49" s="221" t="s">
        <v>517</v>
      </c>
      <c r="E49" s="7"/>
    </row>
    <row r="50" spans="2:5" ht="35.25" customHeight="1" x14ac:dyDescent="0.2">
      <c r="B50" s="219" t="s">
        <v>514</v>
      </c>
      <c r="C50" s="150"/>
      <c r="D50" s="221" t="s">
        <v>517</v>
      </c>
      <c r="E50" s="7"/>
    </row>
    <row r="51" spans="2:5" ht="35.25" customHeight="1" x14ac:dyDescent="0.2">
      <c r="B51" s="219" t="s">
        <v>515</v>
      </c>
      <c r="C51" s="150"/>
      <c r="D51" s="221" t="s">
        <v>517</v>
      </c>
      <c r="E51" s="7"/>
    </row>
    <row r="52" spans="2:5" ht="35.25" customHeight="1" x14ac:dyDescent="0.2">
      <c r="B52" s="219" t="s">
        <v>516</v>
      </c>
      <c r="C52" s="150"/>
      <c r="D52" s="221" t="s">
        <v>517</v>
      </c>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2" t="s">
        <v>518</v>
      </c>
      <c r="C56" s="152"/>
      <c r="D56" s="221" t="s">
        <v>519</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t="s">
        <v>520</v>
      </c>
      <c r="C67" s="152"/>
      <c r="D67" s="221" t="s">
        <v>521</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t="s">
        <v>522</v>
      </c>
      <c r="C78" s="152"/>
      <c r="D78" s="221" t="s">
        <v>523</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t="s">
        <v>524</v>
      </c>
      <c r="C89" s="152"/>
      <c r="D89" s="221" t="s">
        <v>523</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t="s">
        <v>525</v>
      </c>
      <c r="C100" s="152"/>
      <c r="D100" s="221" t="s">
        <v>526</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384" t="s">
        <v>527</v>
      </c>
      <c r="C111" s="152"/>
      <c r="D111" s="221" t="s">
        <v>526</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85" t="s">
        <v>528</v>
      </c>
      <c r="C123" s="150"/>
      <c r="D123" s="221" t="s">
        <v>529</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6" t="s">
        <v>530</v>
      </c>
      <c r="C134" s="150"/>
      <c r="D134" s="221" t="s">
        <v>529</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87" t="s">
        <v>531</v>
      </c>
      <c r="C145" s="150"/>
      <c r="D145" s="221" t="s">
        <v>523</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6" t="s">
        <v>532</v>
      </c>
      <c r="C156" s="150"/>
      <c r="D156" s="221" t="s">
        <v>533</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1" t="s">
        <v>505</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385" t="s">
        <v>534</v>
      </c>
      <c r="C178" s="150"/>
      <c r="D178" s="221" t="s">
        <v>523</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1" t="s">
        <v>505</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1" t="s">
        <v>505</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John Coleman</cp:lastModifiedBy>
  <cp:lastPrinted>2014-12-18T11:24:00Z</cp:lastPrinted>
  <dcterms:created xsi:type="dcterms:W3CDTF">2012-03-15T16:14:51Z</dcterms:created>
  <dcterms:modified xsi:type="dcterms:W3CDTF">2015-07-31T13:00:07Z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