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Z:\LTC Valuation\UTAIC\Annual Statement\2015\Medical Loss Ratio Report\MLR State Files V\"/>
    </mc:Choice>
  </mc:AlternateContent>
  <workbookProtection lockStructure="1"/>
  <bookViews>
    <workbookView xWindow="65310" yWindow="5100" windowWidth="18120" windowHeight="1950" tabRatio="836" firstSheet="1"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calcChain.xml><?xml version="1.0" encoding="utf-8"?>
<calcChain xmlns="http://schemas.openxmlformats.org/spreadsheetml/2006/main">
  <c r="G16" i="10" l="1"/>
  <c r="G15" i="10"/>
  <c r="G27" i="10" s="1"/>
  <c r="G10" i="10"/>
  <c r="G9" i="10"/>
  <c r="G7" i="10"/>
  <c r="G6" i="10"/>
  <c r="G19" i="10" s="1"/>
  <c r="F50" i="10"/>
  <c r="F41" i="10"/>
  <c r="E50" i="10"/>
  <c r="E16" i="10"/>
  <c r="F16" i="10" s="1"/>
  <c r="E11" i="10"/>
  <c r="E10" i="10"/>
  <c r="E9" i="10"/>
  <c r="E8" i="10"/>
  <c r="F11" i="10"/>
  <c r="F10" i="10"/>
  <c r="F9" i="10"/>
  <c r="AT55" i="18"/>
  <c r="E55" i="18"/>
  <c r="D55" i="18"/>
  <c r="AT60" i="4"/>
  <c r="C4" i="16"/>
  <c r="E22" i="4"/>
  <c r="D60" i="4"/>
  <c r="E60" i="4"/>
  <c r="F8" i="10" l="1"/>
  <c r="E5" i="4"/>
  <c r="E7" i="10" s="1"/>
  <c r="D54" i="18"/>
  <c r="AT54" i="18"/>
  <c r="AT12" i="4" s="1"/>
  <c r="G20" i="10"/>
  <c r="G24" i="10"/>
  <c r="G32" i="10"/>
  <c r="G23" i="10"/>
  <c r="AT22" i="4"/>
  <c r="D22" i="4"/>
  <c r="F7" i="10" l="1"/>
  <c r="E15" i="10"/>
  <c r="F15" i="10" s="1"/>
  <c r="G22" i="10"/>
  <c r="D12" i="4"/>
  <c r="AT5" i="4"/>
  <c r="D5" i="4"/>
  <c r="G30" i="10" l="1"/>
  <c r="G31" i="10" s="1"/>
  <c r="G29" i="10" s="1"/>
  <c r="G33" i="10" s="1"/>
  <c r="G34" i="10" s="1"/>
  <c r="G21" i="10"/>
  <c r="G26" i="10" s="1"/>
  <c r="G25" i="10" s="1"/>
  <c r="G28" i="10" s="1"/>
  <c r="E54" i="18" l="1"/>
  <c r="E12" i="4" s="1"/>
  <c r="E6" i="10" s="1"/>
  <c r="F6" i="10" l="1"/>
  <c r="E38" i="10" s="1"/>
  <c r="F38" i="10" s="1"/>
  <c r="E12" i="10" l="1"/>
  <c r="D17" i="10"/>
  <c r="D45" i="10" s="1"/>
  <c r="F17" i="10"/>
  <c r="F53" i="10" s="1"/>
  <c r="E17" i="10"/>
  <c r="E45" i="10" s="1"/>
  <c r="D12" i="10"/>
  <c r="C17" i="10"/>
  <c r="C45" i="10" s="1"/>
  <c r="C12" i="10"/>
  <c r="F52" i="10"/>
  <c r="F42" i="10"/>
  <c r="F45" i="10" l="1"/>
  <c r="F48" i="10" s="1"/>
  <c r="F51" i="10" s="1"/>
  <c r="F39" i="10"/>
  <c r="F12" i="10"/>
  <c r="F47" i="10" l="1"/>
</calcChain>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<sst xmlns="http://schemas.openxmlformats.org/spreadsheetml/2006/main" count="567" uniqueCount="505">
  <si>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</si>
  <si>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</si>
  <si>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</si>
  <si>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</si>
  <si>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</si>
  <si>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</si>
  <si>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</si>
  <si>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</si>
  <si>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</si>
  <si>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</si>
  <si>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</si>
  <si>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</si>
  <si>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</si>
  <si>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</si>
  <si>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</si>
  <si>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</si>
  <si>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</si>
  <si>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</si>
  <si>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</si>
  <si>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</si>
  <si>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</si>
  <si>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</si>
  <si>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</si>
  <si>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</si>
  <si>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</si>
  <si>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</si>
  <si>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</si>
  <si>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</si>
  <si>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</si>
  <si>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</si>
  <si>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</si>
  <si>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</si>
  <si>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</si>
  <si>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</si>
  <si>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</si>
  <si>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</si>
  <si>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</si>
  <si>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</si>
  <si>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</si>
  <si>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</si>
  <si>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</si>
  <si>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</si>
  <si>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</si>
  <si>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</si>
  <si>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</si>
  <si>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</si>
  <si>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</si>
  <si>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</si>
  <si>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</si>
  <si>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</si>
  <si>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</si>
  <si>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</si>
  <si>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</si>
  <si>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</si>
  <si>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</si>
  <si>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</si>
  <si>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</si>
  <si>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</si>
  <si>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</si>
  <si>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</si>
  <si>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</si>
  <si>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</si>
  <si>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</si>
  <si>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</si>
  <si>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</si>
  <si>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</si>
  <si>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</si>
  <si>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</si>
  <si>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</si>
  <si>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</si>
  <si>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</si>
  <si>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</si>
  <si>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</si>
  <si>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</si>
  <si>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</si>
  <si>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</si>
  <si>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</si>
  <si>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</si>
  <si>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</si>
  <si>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</si>
  <si>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</si>
  <si>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</si>
  <si>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</si>
  <si>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</si>
  <si>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</si>
  <si>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</si>
  <si>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</si>
  <si>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</si>
  <si>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</si>
  <si>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</si>
  <si>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</si>
  <si>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</si>
  <si>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</si>
  <si>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</si>
  <si>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</si>
  <si>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</si>
  <si>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</si>
  <si>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</si>
  <si>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</si>
  <si>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</si>
  <si>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</si>
  <si>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</si>
  <si>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</si>
  <si>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</si>
  <si>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</si>
  <si>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</si>
  <si>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</si>
  <si>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</si>
  <si>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</si>
  <si>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</si>
  <si>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</si>
  <si>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</si>
  <si>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</si>
  <si>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</si>
  <si>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</si>
  <si>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</si>
  <si>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</si>
  <si>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</si>
  <si>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</si>
  <si>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</si>
  <si>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</si>
  <si>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</si>
  <si>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</si>
  <si>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</si>
  <si>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</si>
  <si>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</si>
  <si>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</si>
  <si>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</si>
  <si>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</si>
  <si>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</si>
  <si>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</si>
  <si>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</si>
  <si>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</si>
  <si>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</si>
  <si>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</si>
  <si>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</si>
  <si>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</si>
  <si>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</si>
  <si>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</si>
  <si>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</si>
  <si>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</si>
  <si>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</si>
  <si>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</si>
  <si>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</si>
  <si>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</si>
  <si>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</si>
  <si>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</si>
  <si>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</si>
  <si>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</si>
  <si>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</si>
  <si>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</si>
  <si>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</si>
  <si>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</si>
  <si>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</si>
  <si>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</si>
  <si>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</si>
  <si>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</si>
  <si>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</si>
  <si>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</si>
  <si>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</si>
  <si>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</si>
  <si>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</si>
  <si>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</si>
  <si>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</si>
  <si>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</si>
  <si>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</si>
  <si>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</si>
  <si>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</si>
  <si>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</si>
  <si>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</si>
  <si>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</si>
  <si>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</si>
  <si>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</si>
  <si>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</si>
  <si>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</si>
  <si>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</si>
  <si>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</si>
  <si>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</si>
  <si>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</si>
  <si>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</si>
  <si>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</si>
  <si>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</si>
  <si>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</si>
  <si>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</si>
  <si>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</si>
  <si>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</si>
  <si>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</si>
  <si>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</si>
  <si>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</si>
  <si>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</si>
  <si>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</si>
  <si>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</si>
  <si>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</si>
  <si>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</si>
  <si>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</si>
  <si>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</si>
  <si>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</si>
  <si>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</si>
  <si>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</si>
  <si>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</si>
  <si>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</si>
  <si>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</si>
  <si>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</si>
  <si>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</si>
  <si>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</si>
  <si>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</si>
  <si>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</si>
  <si>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</si>
  <si>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</si>
  <si>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</si>
  <si>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</si>
  <si>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</si>
  <si>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</si>
  <si>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</si>
  <si>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</si>
  <si>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</si>
  <si>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</si>
  <si>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</si>
  <si>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</si>
  <si>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</si>
  <si>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</si>
  <si>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</si>
  <si>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</si>
  <si>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</si>
  <si>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</si>
  <si>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</si>
  <si>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</si>
  <si>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</si>
  <si>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</si>
  <si>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</si>
  <si>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</si>
  <si>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</si>
  <si>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</si>
  <si>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</si>
  <si>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</si>
  <si>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</si>
  <si>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</si>
  <si>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</si>
  <si>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</si>
  <si>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</si>
  <si>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</si>
  <si>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</si>
  <si>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</si>
  <si>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</si>
  <si>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</si>
  <si>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</si>
  <si>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</si>
  <si>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</si>
  <si>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</si>
  <si>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</si>
  <si>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</si>
  <si>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</si>
  <si>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</si>
  <si>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</si>
  <si>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</si>
  <si>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</si>
  <si>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</si>
  <si>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</si>
  <si>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</si>
  <si>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</si>
  <si>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</si>
  <si>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</si>
  <si>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</si>
  <si>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</si>
  <si>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</si>
  <si>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</si>
  <si>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</si>
  <si>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</si>
  <si>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</si>
  <si>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</si>
  <si>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</si>
  <si>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</si>
  <si>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</si>
  <si>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</si>
  <si>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</si>
  <si>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</si>
  <si>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</si>
  <si>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</si>
  <si>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</si>
  <si>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</si>
  <si>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</si>
  <si>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</si>
  <si>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</si>
  <si>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</si>
  <si>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</si>
  <si>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</si>
  <si>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</si>
  <si>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</si>
  <si>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</si>
  <si>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</si>
  <si>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</si>
  <si>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</si>
  <si>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</si>
  <si>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</si>
  <si>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</si>
  <si>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</si>
  <si>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</si>
  <si>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</si>
  <si>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</si>
  <si>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</si>
  <si>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</si>
  <si>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</si>
  <si>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</si>
  <si>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</si>
  <si>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</si>
  <si>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</si>
  <si>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</si>
  <si>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</si>
  <si>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</si>
  <si>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</si>
  <si>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</si>
  <si>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</si>
  <si>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</si>
  <si>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</si>
  <si>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</si>
  <si>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</si>
  <si>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</si>
  <si>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</si>
  <si>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</si>
  <si>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</si>
  <si>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</si>
  <si>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</si>
  <si>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</si>
  <si>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</si>
  <si>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</si>
  <si>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</si>
  <si>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</si>
  <si>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</si>
  <si>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</si>
  <si>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</si>
  <si>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</si>
  <si>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</si>
  <si>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</si>
  <si>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</si>
  <si>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</si>
  <si>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</si>
  <si>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</si>
  <si>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</si>
  <si>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</si>
  <si>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</si>
  <si>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</si>
  <si>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</si>
  <si>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</si>
  <si>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</si>
  <si>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</si>
  <si>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</si>
  <si>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</si>
  <si>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</si>
  <si>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</si>
  <si>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</si>
  <si>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</si>
  <si>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</si>
  <si>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</si>
  <si>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</si>
  <si>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</si>
  <si>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</si>
  <si>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</si>
  <si>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</si>
  <si>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</si>
  <si>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</si>
  <si>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</si>
  <si>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</si>
  <si>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</si>
  <si>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</si>
  <si>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</si>
  <si>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</si>
  <si>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</si>
  <si>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</si>
  <si>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</si>
  <si>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</si>
  <si>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</si>
  <si>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</si>
  <si>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</si>
  <si>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</si>
  <si>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</si>
  <si>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</si>
  <si>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</si>
  <si>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</si>
  <si>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</si>
  <si>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</si>
  <si>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</si>
  <si>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</si>
  <si>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</si>
  <si>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</si>
  <si>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</si>
  <si>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</si>
  <si>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</si>
  <si>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</si>
  <si>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</si>
  <si>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</si>
  <si>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</si>
  <si>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</si>
  <si>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</si>
  <si>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</si>
  <si>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</si>
  <si>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</si>
  <si>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</si>
  <si>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</si>
  <si>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</si>
  <si>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</si>
  <si>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</si>
  <si>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</si>
  <si>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</si>
  <si>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</si>
  <si>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</si>
  <si>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</si>
  <si>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</si>
  <si>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</si>
  <si>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</si>
  <si>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</si>
  <si>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</si>
  <si>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</si>
  <si>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</si>
  <si>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</si>
  <si>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</si>
  <si>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</si>
  <si>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</si>
  <si>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</si>
  <si>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</si>
  <si>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</si>
  <si>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</si>
  <si>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</si>
  <si>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</si>
  <si>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</si>
  <si>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</si>
  <si>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</si>
  <si>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</si>
  <si>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</si>
  <si>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</si>
  <si>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</si>
  <si>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</si>
  <si>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</si>
  <si>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</si>
  <si>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</si>
  <si>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</si>
  <si>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</si>
  <si>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</si>
  <si>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</si>
  <si>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</si>
  <si>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</si>
  <si>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</si>
  <si>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</si>
  <si>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</si>
  <si>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</si>
  <si>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</si>
  <si>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</si>
  <si>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</si>
  <si>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</si>
  <si>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</si>
  <si>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</si>
  <si>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</si>
  <si>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</si>
  <si>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</si>
  <si>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</si>
  <si>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</si>
  <si>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</si>
  <si>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</si>
  <si>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</si>
  <si>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</si>
  <si>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</si>
  <si>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</si>
  <si>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</si>
  <si>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</si>
  <si>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</si>
  <si>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</si>
  <si>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</si>
  <si>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</si>
  <si>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</si>
  <si>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</si>
  <si>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</si>
  <si>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</si>
  <si>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</si>
  <si>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</si>
  <si>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</si>
  <si>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</si>
  <si>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</si>
  <si>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</si>
  <si>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</si>
  <si>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</si>
  <si>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</si>
  <si>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</si>
  <si>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</si>
  <si>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</si>
  <si>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</si>
  <si>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</si>
  <si>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</si>
  <si>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</si>
  <si>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</si>
  <si>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</si>
  <si>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</si>
  <si>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</si>
  <si>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</si>
  <si>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</si>
  <si>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</si>
  <si>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</si>
  <si>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</si>
  <si>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Teachers Associates</t>
  </si>
  <si>
    <t>HC2 Holdings Grp</t>
  </si>
  <si>
    <t>4852</t>
  </si>
  <si>
    <t>2015</t>
  </si>
  <si>
    <t>11001 Lakeline Blvd., Suite 120 Austin, TX 78717</t>
  </si>
  <si>
    <t>580869673</t>
  </si>
  <si>
    <t>63479</t>
  </si>
  <si>
    <t>41131</t>
  </si>
  <si>
    <t>567</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</si>
</sst>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166</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0</v>
      </c>
      <c r="E5" s="213">
        <f>SUM('Pt 2 Premium and Claims'!E$5,'Pt 2 Premium and Claims'!E$6,-'Pt 2 Premium and Claims'!E$7,-'Pt 2 Premium and Claims'!E$13,'Pt 2 Premium and Claims'!E$14:'Pt 2 Premium and Claims'!E$17)</f>
        <v>0</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f>SUM('Pt 2 Premium and Claims'!AT$5,'Pt 2 Premium and Claims'!AT$6,-'Pt 2 Premium and Claims'!AT$7,-'Pt 2 Premium and Claims'!AT$13,'Pt 2 Premium and Claims'!AT$14)</f>
        <v>2460941.2330564572</v>
      </c>
      <c r="AU5" s="214"/>
      <c r="AV5" s="215"/>
      <c r="AW5" s="296"/>
    </row>
    <row r="6" spans="1:49" x14ac:dyDescent="0.2">
      <c r="B6" s="239" t="s">
        <v>223</v>
      </c>
      <c r="C6" s="203" t="s">
        <v>12</v>
      </c>
      <c r="D6" s="216">
        <v>0</v>
      </c>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-1024031.86</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0</v>
      </c>
      <c r="E12" s="213">
        <f>'Pt 2 Premium and Claims'!E$54</f>
        <v>0</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f>'Pt 2 Premium and Claims'!AT$54</f>
        <v>2185481.6465553325</v>
      </c>
      <c r="AU12" s="214"/>
      <c r="AV12" s="291"/>
      <c r="AW12" s="296"/>
    </row>
    <row r="13" spans="1:49" ht="25.5" x14ac:dyDescent="0.2">
      <c r="B13" s="239" t="s">
        <v>230</v>
      </c>
      <c r="C13" s="203" t="s">
        <v>37</v>
      </c>
      <c r="D13" s="216">
        <v>0</v>
      </c>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-634872</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f>'Pt 2 Premium and Claims'!D$55</f>
        <v>0</v>
      </c>
      <c r="E22" s="222">
        <f>'Pt 2 Premium and Claims'!E$55</f>
        <v>0</v>
      </c>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f>'Pt 2 Premium and Claims'!AT$55</f>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0</v>
      </c>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v>0</v>
      </c>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2523</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3290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40499</v>
      </c>
      <c r="AU59" s="233"/>
      <c r="AV59" s="233"/>
      <c r="AW59" s="289"/>
    </row>
    <row r="60" spans="2:49" x14ac:dyDescent="0.2">
      <c r="B60" s="245" t="s">
        <v>275</v>
      </c>
      <c r="C60" s="203"/>
      <c r="D60" s="234">
        <f>D$59/12</f>
        <v>0</v>
      </c>
      <c r="E60" s="235">
        <f>E$59/12</f>
        <v>0</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3374.9166666666665</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T60" sqref="AT60"/>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2460243.9585439721</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139881.27451248525</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139184</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913807.35284832492</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165829.59655036841</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176690.67007407363</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1167130.925700533</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898246.71547187027</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13067195.093845092</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12053543.936843041</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f>D23+D26-D28+D30-D32+D34-D36+D38+D41-D43+D45+D46-D47-D49+D50+D51+D52+D53</f>
        <v>0</v>
      </c>
      <c r="E54" s="323">
        <f>E24+E27+E31+E35-E36+E39+E42+E45+E46-E49+E51+E52+E53</f>
        <v>0</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AT23+AT26-AT28+AT30-AT32+AT34-AT36+AT38+AT41-AT43+AT45+AT46-AT47-AT49+AT50+AT51+AT52+AT53</f>
        <v>2185481.6465553325</v>
      </c>
      <c r="AU54" s="324"/>
      <c r="AV54" s="368"/>
      <c r="AW54" s="374"/>
    </row>
    <row r="55" spans="2:49" ht="25.5" x14ac:dyDescent="0.2">
      <c r="B55" s="348" t="s">
        <v>493</v>
      </c>
      <c r="C55" s="335" t="s">
        <v>28</v>
      </c>
      <c r="D55" s="322">
        <f>MIN(MAX(0,D56),MAX(0,D57))</f>
        <v>0</v>
      </c>
      <c r="E55" s="323">
        <f>MIN(MAX(0,E56),MAX(0,E57))</f>
        <v>0</v>
      </c>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f>MIN(MAX(0,AT56),MAX(0,AT57))</f>
        <v>0</v>
      </c>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0" sqref="D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f>SUM('Pt 1 Summary of Data'!E$12,'Pt 1 Summary of Data'!E$22)+SUM('Pt 1 Summary of Data'!G$12,'Pt 1 Summary of Data'!G$22)-SUM('Pt 1 Summary of Data'!H$12,'Pt 1 Summary of Data'!H$22)</f>
        <v>0</v>
      </c>
      <c r="F6" s="400">
        <f t="shared" ref="F6:F11" si="0">SUM(C6:E6)</f>
        <v>0</v>
      </c>
      <c r="G6" s="401">
        <f>SUM('Pt 1 Summary of Data'!I$12,'Pt 1 Summary of Data'!I$22)</f>
        <v>0</v>
      </c>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0</v>
      </c>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Data'!I$37:I$41)+MAX(0,MIN('Pt 1 Summary of Data'!I$42,0.3%*('Pt 1 Summary of Data'!I$5-SUM(G$9:G$10))))</f>
        <v>0</v>
      </c>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0</v>
      </c>
      <c r="E8" s="400">
        <f>'Pt 2 Premium and Claims'!$E$58+'Pt 2 Premium and Claims'!$G$57-'Pt 2 Premium and Claims'!$H$57</f>
        <v>0</v>
      </c>
      <c r="F8" s="400">
        <f t="shared" si="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f>'Pt 2 Premium and Claims'!E$17+'Pt 2 Premium and Claims'!G$17-'Pt 2 Premium and Claims'!H$17</f>
        <v>0</v>
      </c>
      <c r="F11" s="400">
        <f t="shared" si="0"/>
        <v>0</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0</v>
      </c>
      <c r="D12" s="400">
        <f>SUM(D$6:D$7)+IF(AND(OR('Company Information'!$C$12="District of Columbia",'Company Information'!$C$12="Massachusetts",'Company Information'!$C$12="Vermont"),SUM($C$6:$F$11,$C$15:$F$16,$C$38:$D$38)&lt;&gt;0),SUM(I$6:I$7),0)</f>
        <v>0</v>
      </c>
      <c r="E12" s="400">
        <f>SUM(E$6:E$7)-SUM(E$8:E$11)+IF(AND(OR('Company Information'!$C$12="District of Columbia",'Company Information'!$C$12="Massachusetts",'Company Information'!$C$12="Vermont"),SUM($C$6:$F$11,$C$15:$F$16,$C$38:$D$38)&lt;&gt;0),SUM(J$6:J$7)-SUM(J$10:J$11),0)</f>
        <v>0</v>
      </c>
      <c r="F12" s="400">
        <f>IFERROR(SUM(C$12:E$12)+C$17*MAX(0,E$50-C$50)+D$17*MAX(0,E$50-D$50),0)</f>
        <v>0</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f>SUM('Pt 1 Summary of Data'!E$5:E$7)+SUM('Pt 1 Summary of Data'!G$5:G$7)-SUM('Pt 1 Summary of Data'!H$5:H$7)-SUM(E$9:E$11)+D$56</f>
        <v>0</v>
      </c>
      <c r="F15" s="395">
        <f>SUM(C15:E15)</f>
        <v>0</v>
      </c>
      <c r="G15" s="396">
        <f>SUM('Pt 1 Summary of Data'!I$5:I$7)-SUM(G$9:G$10)</f>
        <v>0</v>
      </c>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0</v>
      </c>
      <c r="D16" s="398">
        <v>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Data'!H$31:H$32))+D$57</f>
        <v>0</v>
      </c>
      <c r="F16" s="400">
        <f>SUM(C16:E16)</f>
        <v>0</v>
      </c>
      <c r="G16" s="401">
        <f>SUM('Pt 1 Summary of Data'!I$25:I$28,'Pt 1 Summary of Data'!I$30,'Pt 1 Summary of Data'!I$34:I$35)+IF('Company Information'!$C$15="No",IF(MAX('Pt 1 Summary of Data'!I$31:I$32)=0,MIN('Pt 1 Summary of Data'!I$31:I$32),MAX('Pt 1 Summary of Data'!I$31:I$32)),SUM('Pt 1 Summary of Data'!I$31:I$32))</f>
        <v>0</v>
      </c>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0</v>
      </c>
      <c r="D17" s="400">
        <f>D$15-D$16+IF(AND(OR('Company Information'!$C$12="District of Columbia",'Company Information'!$C$12="Massachusetts",'Company Information'!$C$12="Vermont"),SUM($C$6:$F$11,$C$15:$F$16,$C$38:$D$38)&lt;&gt;0),I$15-I$16,0)</f>
        <v>0</v>
      </c>
      <c r="E17" s="400">
        <f>E$15-E$16+IF(AND(OR('Company Information'!$C$12="District of Columbia",'Company Information'!$C$12="Massachusetts",'Company Information'!$C$12="Vermont"),SUM($C$6:$F$11,$C$15:$F$16,$C$38:$D$38)&lt;&gt;0),J$15-J$16,0)</f>
        <v>0</v>
      </c>
      <c r="F17" s="400">
        <f>F$15-F$16+IF(AND(OR('Company Information'!$C$12="District of Columbia",'Company Information'!$C$12="Massachusetts",'Company Information'!$C$12="Vermont"),SUM($C$6:$F$11,$C$15:$F$16,$C$38:$D$38)&lt;&gt;0),K$15-K$16,0)</f>
        <v>0</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f>
        <v>0</v>
      </c>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MAX(MAX(0,G$22),MAX(0,G$23))</f>
        <v>0</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MIN(MAX(0,G$26),MAX(0,G$27))</f>
        <v>0</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MIN(MAX(0,$G$31),MAX(0,$G$32))</f>
        <v>0</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f>
        <v>0</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20%*(G15-G16)+G16</f>
        <v>0</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2">
        <f>SUM(C$38:E$38)+IF(AND(OR('Company Information'!$C$12="District of Columbia",'Company Information'!$C$12="Massachusetts",'Company Information'!$C$12="Vermont"),SUM($C$6:$F$11,$C$15:$F$16,$C$38:$D$38)&lt;&gt;0,SUM(C$38:D$38)&lt;&gt;SUM(H$38:I$38)),SUM(H$38:I$38),0)</f>
        <v>0</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f>80%</f>
        <v>0.8</v>
      </c>
      <c r="F50" s="407">
        <f>80%</f>
        <v>0.8</v>
      </c>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0</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Jacob Allensworth</cp:lastModifiedBy>
  <cp:lastPrinted>2014-12-18T11:24:00Z</cp:lastPrinted>
  <dcterms:created xsi:type="dcterms:W3CDTF">2012-03-15T16:14:51Z</dcterms:created>
  <dcterms:modified xsi:type="dcterms:W3CDTF">2016-07-20T22:38:10Z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