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O37" i="10" l="1"/>
  <c r="O12" i="10"/>
  <c r="N12" i="10"/>
  <c r="M12" i="10"/>
  <c r="J16" i="10"/>
  <c r="K16" i="10" s="1"/>
  <c r="K40" i="10"/>
  <c r="I17" i="10"/>
  <c r="H17" i="10"/>
  <c r="J15" i="10"/>
  <c r="K15" i="10" s="1"/>
  <c r="I12" i="10"/>
  <c r="I44" i="10" s="1"/>
  <c r="H12" i="10"/>
  <c r="K60" i="4"/>
  <c r="J37" i="10" s="1"/>
  <c r="K37" i="10" s="1"/>
  <c r="K38" i="10" s="1"/>
  <c r="K41" i="10" s="1"/>
  <c r="K46" i="10" s="1"/>
  <c r="J60" i="4"/>
  <c r="Q5" i="4"/>
  <c r="P5" i="4"/>
  <c r="K5" i="4"/>
  <c r="J5" i="4"/>
  <c r="Q54" i="18"/>
  <c r="P12" i="4" s="1"/>
  <c r="K54" i="18"/>
  <c r="J12" i="4" s="1"/>
  <c r="H44" i="10" l="1"/>
  <c r="J17" i="10"/>
  <c r="K51" i="10" s="1"/>
  <c r="Q12" i="4"/>
  <c r="J6" i="10"/>
  <c r="K12" i="4"/>
  <c r="K17" i="10"/>
  <c r="K6" i="10" l="1"/>
  <c r="J12" i="10"/>
  <c r="K12" i="10" l="1"/>
  <c r="K44" i="10" s="1"/>
  <c r="K47" i="10" s="1"/>
  <c r="K50" i="10" s="1"/>
  <c r="K52" i="10" s="1"/>
  <c r="J44" i="10"/>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<sst xmlns="http://schemas.openxmlformats.org/spreadsheetml/2006/main" count="585" uniqueCount="510">
  <si>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</si>
  <si>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</si>
  <si>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</si>
  <si>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</si>
  <si>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</si>
  <si>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</si>
  <si>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</si>
  <si>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</si>
  <si>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</si>
  <si>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</si>
  <si>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</si>
  <si>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</si>
  <si>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</si>
  <si>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</si>
  <si>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</si>
  <si>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</si>
  <si>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</si>
  <si>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</si>
  <si>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</si>
  <si>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</si>
  <si>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</si>
  <si>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</si>
  <si>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</si>
  <si>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</si>
  <si>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</si>
  <si>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</si>
  <si>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</si>
  <si>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</si>
  <si>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</si>
  <si>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</si>
  <si>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</si>
  <si>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</si>
  <si>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</si>
  <si>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</si>
  <si>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</si>
  <si>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</si>
  <si>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</si>
  <si>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</si>
  <si>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</si>
  <si>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</si>
  <si>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</si>
  <si>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</si>
  <si>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</si>
  <si>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</si>
  <si>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</si>
  <si>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</si>
  <si>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</si>
  <si>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</si>
  <si>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</si>
  <si>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</si>
  <si>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</si>
  <si>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</si>
  <si>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</si>
  <si>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</si>
  <si>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</si>
  <si>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</si>
  <si>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</si>
  <si>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</si>
  <si>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</si>
  <si>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</si>
  <si>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</si>
  <si>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</si>
  <si>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</si>
  <si>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</si>
  <si>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</si>
  <si>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</si>
  <si>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</si>
  <si>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</si>
  <si>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</si>
  <si>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</si>
  <si>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</si>
  <si>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</si>
  <si>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</si>
  <si>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</si>
  <si>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</si>
  <si>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</si>
  <si>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</si>
  <si>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</si>
  <si>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</si>
  <si>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</si>
  <si>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</si>
  <si>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</si>
  <si>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</si>
  <si>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</si>
  <si>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</si>
  <si>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</si>
  <si>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</si>
  <si>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</si>
  <si>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</si>
  <si>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</si>
  <si>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</si>
  <si>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</si>
  <si>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</si>
  <si>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</si>
  <si>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</si>
  <si>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</si>
  <si>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</si>
  <si>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</si>
  <si>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</si>
  <si>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</si>
  <si>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</si>
  <si>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</si>
  <si>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</si>
  <si>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</si>
  <si>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</si>
  <si>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</si>
  <si>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</si>
  <si>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</si>
  <si>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</si>
  <si>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</si>
  <si>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</si>
  <si>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</si>
  <si>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</si>
  <si>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</si>
  <si>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</si>
  <si>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</si>
  <si>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</si>
  <si>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</si>
  <si>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</si>
  <si>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</si>
  <si>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</si>
  <si>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</si>
  <si>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</si>
  <si>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</si>
  <si>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</si>
  <si>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</si>
  <si>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</si>
  <si>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</si>
  <si>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</si>
  <si>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</si>
  <si>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</si>
  <si>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</si>
  <si>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</si>
  <si>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</si>
  <si>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</si>
  <si>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</si>
  <si>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</si>
  <si>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</si>
  <si>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</si>
  <si>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</si>
  <si>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</si>
  <si>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</si>
  <si>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</si>
  <si>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</si>
  <si>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</si>
  <si>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</si>
  <si>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</si>
  <si>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</si>
  <si>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</si>
  <si>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</si>
  <si>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</si>
  <si>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</si>
  <si>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</si>
  <si>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</si>
  <si>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</si>
  <si>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</si>
  <si>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</si>
  <si>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</si>
  <si>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</si>
  <si>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</si>
  <si>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</si>
  <si>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</si>
  <si>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</si>
  <si>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</si>
  <si>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</si>
  <si>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</si>
  <si>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</si>
  <si>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</si>
  <si>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</si>
  <si>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</si>
  <si>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</si>
  <si>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</si>
  <si>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</si>
  <si>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</si>
  <si>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</si>
  <si>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</si>
  <si>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</si>
  <si>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</si>
  <si>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</si>
  <si>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</si>
  <si>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</si>
  <si>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</si>
  <si>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</si>
  <si>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</si>
  <si>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</si>
  <si>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</si>
  <si>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</si>
  <si>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</si>
  <si>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</si>
  <si>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</si>
  <si>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</si>
  <si>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</si>
  <si>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</si>
  <si>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</si>
  <si>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</si>
  <si>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</si>
  <si>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</si>
  <si>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</si>
  <si>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</si>
  <si>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</si>
  <si>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</si>
  <si>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</si>
  <si>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</si>
  <si>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</si>
  <si>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</si>
  <si>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</si>
  <si>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</si>
  <si>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</si>
  <si>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</si>
  <si>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</si>
  <si>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</si>
  <si>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</si>
  <si>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</si>
  <si>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</si>
  <si>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</si>
  <si>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</si>
  <si>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</si>
  <si>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</si>
  <si>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</si>
  <si>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</si>
  <si>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</si>
  <si>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</si>
  <si>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</si>
  <si>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</si>
  <si>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</si>
  <si>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</si>
  <si>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</si>
  <si>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</si>
  <si>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</si>
  <si>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</si>
  <si>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</si>
  <si>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</si>
  <si>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</si>
  <si>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</si>
  <si>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</si>
  <si>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</si>
  <si>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</si>
  <si>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</si>
  <si>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</si>
  <si>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</si>
  <si>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</si>
  <si>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</si>
  <si>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</si>
  <si>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</si>
  <si>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</si>
  <si>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</si>
  <si>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</si>
  <si>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</si>
  <si>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</si>
  <si>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</si>
  <si>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</si>
  <si>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</si>
  <si>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</si>
  <si>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</si>
  <si>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</si>
  <si>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</si>
  <si>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</si>
  <si>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</si>
  <si>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</si>
  <si>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</si>
  <si>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</si>
  <si>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</si>
  <si>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</si>
  <si>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</si>
  <si>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</si>
  <si>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</si>
  <si>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</si>
  <si>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</si>
  <si>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</si>
  <si>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</si>
  <si>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</si>
  <si>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</si>
  <si>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</si>
  <si>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</si>
  <si>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</si>
  <si>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</si>
  <si>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</si>
  <si>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</si>
  <si>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</si>
  <si>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</si>
  <si>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</si>
  <si>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</si>
  <si>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</si>
  <si>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</si>
  <si>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</si>
  <si>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</si>
  <si>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</si>
  <si>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</si>
  <si>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</si>
  <si>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</si>
  <si>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</si>
  <si>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</si>
  <si>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</si>
  <si>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</si>
  <si>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</si>
  <si>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</si>
  <si>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</si>
  <si>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</si>
  <si>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</si>
  <si>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</si>
  <si>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</si>
  <si>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</si>
  <si>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</si>
  <si>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</si>
  <si>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</si>
  <si>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</si>
  <si>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</si>
  <si>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</si>
  <si>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</si>
  <si>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</si>
  <si>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</si>
  <si>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</si>
  <si>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</si>
  <si>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</si>
  <si>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</si>
  <si>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</si>
  <si>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</si>
  <si>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</si>
  <si>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</si>
  <si>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</si>
  <si>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</si>
  <si>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</si>
  <si>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</si>
  <si>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</si>
  <si>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</si>
  <si>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</si>
  <si>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</si>
  <si>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</si>
  <si>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</si>
  <si>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</si>
  <si>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</si>
  <si>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</si>
  <si>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</si>
  <si>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</si>
  <si>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</si>
  <si>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</si>
  <si>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</si>
  <si>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</si>
  <si>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</si>
  <si>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</si>
  <si>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</si>
  <si>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</si>
  <si>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</si>
  <si>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</si>
  <si>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</si>
  <si>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</si>
  <si>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</si>
  <si>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</si>
  <si>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</si>
  <si>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</si>
  <si>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</si>
  <si>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</si>
  <si>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</si>
  <si>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</si>
  <si>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</si>
  <si>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</si>
  <si>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</si>
  <si>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</si>
  <si>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</si>
  <si>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</si>
  <si>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</si>
  <si>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</si>
  <si>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</si>
  <si>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</si>
  <si>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</si>
  <si>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</si>
  <si>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</si>
  <si>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</si>
  <si>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</si>
  <si>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</si>
  <si>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</si>
  <si>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</si>
  <si>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</si>
  <si>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</si>
  <si>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</si>
  <si>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</si>
  <si>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</si>
  <si>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</si>
  <si>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</si>
  <si>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</si>
  <si>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</si>
  <si>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</si>
  <si>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</si>
  <si>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</si>
  <si>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</si>
  <si>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</si>
  <si>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</si>
  <si>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</si>
  <si>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</si>
  <si>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</si>
  <si>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</si>
  <si>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</si>
  <si>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</si>
  <si>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</si>
  <si>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</si>
  <si>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</si>
  <si>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</si>
  <si>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</si>
  <si>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</si>
  <si>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</si>
  <si>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</si>
  <si>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</si>
  <si>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</si>
  <si>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</si>
  <si>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</si>
  <si>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</si>
  <si>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</si>
  <si>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</si>
  <si>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</si>
  <si>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</si>
  <si>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</si>
  <si>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</si>
  <si>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</si>
  <si>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</si>
  <si>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</si>
  <si>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</si>
  <si>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</si>
  <si>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</si>
  <si>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</si>
  <si>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</si>
  <si>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</si>
  <si>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</si>
  <si>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</si>
  <si>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</si>
  <si>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</si>
  <si>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</si>
  <si>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</si>
  <si>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</si>
  <si>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</si>
  <si>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</si>
  <si>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</si>
  <si>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</si>
  <si>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</si>
  <si>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</si>
  <si>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</si>
  <si>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</si>
  <si>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</si>
  <si>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</si>
  <si>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</si>
  <si>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</si>
  <si>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</si>
  <si>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</si>
  <si>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</si>
  <si>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</si>
  <si>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</si>
  <si>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</si>
  <si>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</si>
  <si>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</si>
  <si>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</si>
  <si>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</si>
  <si>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</si>
  <si>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</si>
  <si>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</si>
  <si>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</si>
  <si>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</si>
  <si>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</si>
  <si>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</si>
  <si>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</si>
  <si>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</si>
  <si>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</si>
  <si>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</si>
  <si>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</si>
  <si>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</si>
  <si>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</si>
  <si>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</si>
  <si>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</si>
  <si>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</si>
  <si>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</si>
  <si>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</si>
  <si>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</si>
  <si>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</si>
  <si>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</si>
  <si>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</si>
  <si>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</si>
  <si>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</si>
  <si>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</si>
  <si>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</si>
  <si>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</si>
  <si>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</si>
  <si>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</si>
  <si>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</si>
  <si>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</si>
  <si>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</si>
  <si>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</si>
  <si>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</si>
  <si>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</si>
  <si>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</si>
  <si>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</si>
  <si>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</si>
  <si>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</si>
  <si>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</si>
  <si>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</si>
  <si>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</si>
  <si>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</si>
  <si>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</si>
  <si>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</si>
  <si>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</si>
  <si>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</si>
  <si>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</si>
  <si>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</si>
  <si>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</si>
  <si>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</si>
  <si>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99171</t>
  </si>
  <si>
    <t>17</t>
  </si>
  <si>
    <t>Based on Actual</t>
  </si>
  <si>
    <t>Actual by state, allocated among lines based on earned premium.</t>
  </si>
  <si>
    <t>None.</t>
  </si>
  <si>
    <t>Based on actual charges for services, allocated among lines based on paid claims.</t>
  </si>
  <si>
    <t>Based on earned premium</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</si>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</sst>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164</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workbookViewId="0">
      <pane xSplit="2" ySplit="3" topLeftCell="I37" activePane="bottomRight" state="frozen"/>
      <selection activeCell="B1" sqref="B1"/>
      <selection pane="topRight" activeCell="B1" sqref="B1"/>
      <selection pane="bottomLeft" activeCell="B1" sqref="B1"/>
      <selection pane="bottomRight" activeCell="K59" sqref="K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997488</v>
      </c>
      <c r="K5" s="106">
        <f>'Pt 2 Premium and Claims'!K5</f>
        <v>997488</v>
      </c>
      <c r="L5" s="106"/>
      <c r="M5" s="106"/>
      <c r="N5" s="106"/>
      <c r="O5" s="105"/>
      <c r="P5" s="105">
        <f>'Pt 2 Premium and Claims'!P5</f>
        <v>28664</v>
      </c>
      <c r="Q5" s="106">
        <f>'Pt 2 Premium and Claims'!Q5</f>
        <v>28664</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391653.36444861034</v>
      </c>
      <c r="K12" s="106">
        <f>'Pt 2 Premium and Claims'!K54</f>
        <v>391653.36444861034</v>
      </c>
      <c r="L12" s="106"/>
      <c r="M12" s="106"/>
      <c r="N12" s="106"/>
      <c r="O12" s="105"/>
      <c r="P12" s="105">
        <f>'Pt 2 Premium and Claims'!Q54</f>
        <v>3577.9951516559258</v>
      </c>
      <c r="Q12" s="106">
        <f>'Pt 2 Premium and Claims'!Q54</f>
        <v>3577.9951516559258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v>54137.27</v>
      </c>
      <c r="K13" s="110">
        <v>54137.27</v>
      </c>
      <c r="L13" s="110"/>
      <c r="M13" s="289"/>
      <c r="N13" s="290"/>
      <c r="O13" s="109"/>
      <c r="P13" s="109">
        <v>5.26</v>
      </c>
      <c r="Q13" s="110">
        <v>5.26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54836</v>
      </c>
      <c r="L25" s="110"/>
      <c r="M25" s="110"/>
      <c r="N25" s="110"/>
      <c r="O25" s="109"/>
      <c r="P25" s="109"/>
      <c r="Q25" s="110">
        <v>1358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v>24010</v>
      </c>
      <c r="L31" s="110"/>
      <c r="M31" s="110"/>
      <c r="N31" s="110"/>
      <c r="O31" s="109"/>
      <c r="P31" s="109"/>
      <c r="Q31" s="110">
        <v>589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3792</v>
      </c>
      <c r="L35" s="110"/>
      <c r="M35" s="110"/>
      <c r="N35" s="110"/>
      <c r="O35" s="109"/>
      <c r="P35" s="109"/>
      <c r="Q35" s="110">
        <v>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4136</v>
      </c>
      <c r="K59" s="125">
        <v>4136</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344.66666666666669</v>
      </c>
      <c r="K60" s="128">
        <f>K59/12</f>
        <v>344.66666666666669</v>
      </c>
      <c r="L60" s="128"/>
      <c r="M60" s="128"/>
      <c r="N60" s="128"/>
      <c r="O60" s="127"/>
      <c r="P60" s="127">
        <v>0</v>
      </c>
      <c r="Q60" s="128">
        <v>0</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26" activePane="bottomRight" state="frozen"/>
      <selection activeCell="B1" sqref="B1"/>
      <selection pane="topRight" activeCell="B1" sqref="B1"/>
      <selection pane="bottomLeft" activeCell="B1" sqref="B1"/>
      <selection pane="bottomRight" activeCell="Q27" sqref="Q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997488</v>
      </c>
      <c r="K5" s="118">
        <v>997488</v>
      </c>
      <c r="L5" s="118"/>
      <c r="M5" s="118"/>
      <c r="N5" s="118"/>
      <c r="O5" s="117"/>
      <c r="P5" s="117">
        <v>28664</v>
      </c>
      <c r="Q5" s="118">
        <v>28664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997488</v>
      </c>
      <c r="K18" s="110">
        <v>997488</v>
      </c>
      <c r="L18" s="110"/>
      <c r="M18" s="110"/>
      <c r="N18" s="110"/>
      <c r="O18" s="109"/>
      <c r="P18" s="109">
        <v>28664</v>
      </c>
      <c r="Q18" s="110">
        <v>28664</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310252.68000000005</v>
      </c>
      <c r="L24" s="110"/>
      <c r="M24" s="110"/>
      <c r="N24" s="110"/>
      <c r="O24" s="109"/>
      <c r="P24" s="293"/>
      <c r="Q24" s="110">
        <v>1238.8499999999999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81400.684448610322</v>
      </c>
      <c r="L27" s="110"/>
      <c r="M27" s="110"/>
      <c r="N27" s="110"/>
      <c r="O27" s="109"/>
      <c r="P27" s="293"/>
      <c r="Q27" s="110">
        <v>2339.1451516559259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391653.36444861034</v>
      </c>
      <c r="L54" s="115"/>
      <c r="M54" s="115"/>
      <c r="N54" s="115"/>
      <c r="O54" s="114"/>
      <c r="P54" s="114"/>
      <c r="Q54" s="115">
        <f>Q24+Q27</f>
        <v>3577.9951516559258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G36" activePane="bottomRight" state="frozen"/>
      <selection activeCell="B1" sqref="B1"/>
      <selection pane="topRight" activeCell="B1" sqref="B1"/>
      <selection pane="bottomLeft" activeCell="B1" sqref="B1"/>
      <selection pane="bottomRight" activeCell="K52" sqref="K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1320594</v>
      </c>
      <c r="I5" s="118">
        <v>812172</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1344522.14</v>
      </c>
      <c r="I6" s="110">
        <v>926233.18</v>
      </c>
      <c r="J6" s="115">
        <f>'Pt 2 Premium and Claims'!K54</f>
        <v>391653.36444861034</v>
      </c>
      <c r="K6" s="115">
        <f>SUM(H6:J6)</f>
        <v>2662408.6844486101</v>
      </c>
      <c r="L6" s="116"/>
      <c r="M6" s="109">
        <v>0</v>
      </c>
      <c r="N6" s="110">
        <v>0</v>
      </c>
      <c r="O6" s="115">
        <v>1238.8499999999999</v>
      </c>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1344522.14</v>
      </c>
      <c r="I12" s="115">
        <f>I6+I7</f>
        <v>926233.18</v>
      </c>
      <c r="J12" s="115">
        <f>J6+J7</f>
        <v>391653.36444861034</v>
      </c>
      <c r="K12" s="115">
        <f>SUM(H12:J12)</f>
        <v>2662408.6844486101</v>
      </c>
      <c r="L12" s="311"/>
      <c r="M12" s="114">
        <f>M6+M7</f>
        <v>0</v>
      </c>
      <c r="N12" s="115">
        <f t="shared" ref="N12:O12" si="0">N6+N7</f>
        <v>0</v>
      </c>
      <c r="O12" s="115">
        <f t="shared" si="0"/>
        <v>1238.8499999999999</v>
      </c>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1820406</v>
      </c>
      <c r="I15" s="118">
        <v>1607854</v>
      </c>
      <c r="J15" s="106">
        <f>'Pt 2 Premium and Claims'!K18</f>
        <v>997488</v>
      </c>
      <c r="K15" s="106">
        <f>SUM(H15:J15)</f>
        <v>4425748</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81438</v>
      </c>
      <c r="I16" s="110">
        <v>35919</v>
      </c>
      <c r="J16" s="115">
        <f>SUM('Pt 1 Summary of Data'!K25:K35)</f>
        <v>82638</v>
      </c>
      <c r="K16" s="115">
        <f t="shared" ref="K16:K17" si="1">SUM(H16:J16)</f>
        <v>199995</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1738968</v>
      </c>
      <c r="I17" s="115">
        <f>I15-I16</f>
        <v>1571935</v>
      </c>
      <c r="J17" s="115">
        <f>J15-J16</f>
        <v>914850</v>
      </c>
      <c r="K17" s="115">
        <f t="shared" si="1"/>
        <v>4225753</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591</v>
      </c>
      <c r="I37" s="122">
        <v>483.08333333333331</v>
      </c>
      <c r="J37" s="256">
        <f>'Pt 1 Summary of Data'!K60</f>
        <v>344.66666666666669</v>
      </c>
      <c r="K37" s="256">
        <f>SUM(H37:J37)</f>
        <v>1418.75</v>
      </c>
      <c r="L37" s="312"/>
      <c r="M37" s="121">
        <v>6</v>
      </c>
      <c r="N37" s="122">
        <v>0</v>
      </c>
      <c r="O37" s="256">
        <f>'Pt 1 Summary of Data'!P60</f>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7.4345833333333333E-2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5867.753623188406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1.402+((K39-5000)/(10000-5000))*(1.736-1.402)</f>
        <v>1.4599659420289854</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0.10854238459842995</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0.77317244480634484</v>
      </c>
      <c r="I44" s="260">
        <f t="shared" ref="I44:K44" si="2">I12/I17</f>
        <v>0.58923122139274209</v>
      </c>
      <c r="J44" s="260">
        <f t="shared" si="2"/>
        <v>0.42810664529552422</v>
      </c>
      <c r="K44" s="260">
        <f t="shared" si="2"/>
        <v>0.63004361221505611</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0.10854238459842995</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0.73858599681348602</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0.73858599681348602</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914850</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f>(K49-K50)*K51</f>
        <v>56184.600815182355</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43</v>
      </c>
      <c r="E6" s="123"/>
      <c r="F6" s="363"/>
      <c r="G6" s="123"/>
      <c r="H6" s="123"/>
      <c r="I6" s="363"/>
      <c r="J6" s="363"/>
      <c r="K6" s="372"/>
    </row>
    <row r="7" spans="2:11" x14ac:dyDescent="0.4">
      <c r="B7" s="155" t="s">
        <v>102</v>
      </c>
      <c r="C7" s="124"/>
      <c r="D7" s="126">
        <v>890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v>56185</v>
      </c>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v>56185</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91" activePane="bottomRight" state="frozen"/>
      <selection activeCell="B1" sqref="B1"/>
      <selection pane="topRight" activeCell="B1" sqref="B1"/>
      <selection pane="bottomLeft" activeCell="B1" sqref="B1"/>
      <selection pane="bottomRight" activeCell="D217" sqref="D21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