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O37" i="10" l="1"/>
  <c r="O12" i="10"/>
  <c r="N12" i="10"/>
  <c r="M12" i="10"/>
  <c r="J16" i="10"/>
  <c r="K16" i="10" s="1"/>
  <c r="K40" i="10"/>
  <c r="J37" i="10"/>
  <c r="K37" i="10" s="1"/>
  <c r="K38" i="10" s="1"/>
  <c r="K41" i="10" s="1"/>
  <c r="K46" i="10" s="1"/>
  <c r="I17" i="10"/>
  <c r="H17" i="10"/>
  <c r="J15" i="10"/>
  <c r="J17" i="10" s="1"/>
  <c r="K51" i="10" s="1"/>
  <c r="I12" i="10"/>
  <c r="I44" i="10" s="1"/>
  <c r="H12" i="10"/>
  <c r="H44" i="10" s="1"/>
  <c r="K60" i="4"/>
  <c r="J60" i="4"/>
  <c r="Q5" i="4"/>
  <c r="P5" i="4"/>
  <c r="K5" i="4"/>
  <c r="J5" i="4"/>
  <c r="Q54" i="18"/>
  <c r="P12" i="4" s="1"/>
  <c r="K54" i="18"/>
  <c r="J12" i="4" s="1"/>
  <c r="K15" i="10" l="1"/>
  <c r="Q12" i="4"/>
  <c r="J6" i="10"/>
  <c r="K12" i="4"/>
  <c r="K17" i="10"/>
  <c r="K6" i="10" l="1"/>
  <c r="J12" i="10"/>
  <c r="K12" i="10" l="1"/>
  <c r="K44" i="10" s="1"/>
  <c r="K47" i="10" s="1"/>
  <c r="K50" i="10" s="1"/>
  <c r="K52" i="10" s="1"/>
  <c r="J44" i="10"/>
</calcChain>
</file>

<file path=xl/sharedStrings.xml><?xml version="1.0" encoding="utf-8"?>
<sst xmlns="http://schemas.openxmlformats.org/spreadsheetml/2006/main" count="585" uniqueCount="510">
  <si>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</si>
  <si>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</si>
  <si>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</si>
  <si>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</si>
  <si>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</si>
  <si>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</si>
  <si>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</si>
  <si>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</si>
  <si>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</si>
  <si>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</si>
  <si>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</si>
  <si>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</si>
  <si>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</si>
  <si>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</si>
  <si>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</si>
  <si>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</si>
  <si>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</si>
  <si>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</si>
  <si>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</si>
  <si>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</si>
  <si>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</si>
  <si>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</si>
  <si>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</si>
  <si>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</si>
  <si>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</si>
  <si>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</si>
  <si>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</si>
  <si>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</si>
  <si>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</si>
  <si>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</si>
  <si>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</si>
  <si>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</si>
  <si>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</si>
  <si>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</si>
  <si>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</si>
  <si>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</si>
  <si>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</si>
  <si>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</si>
  <si>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</si>
  <si>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</si>
  <si>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</si>
  <si>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</si>
  <si>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</si>
  <si>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</si>
  <si>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</si>
  <si>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</si>
  <si>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</si>
  <si>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</si>
  <si>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</si>
  <si>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</si>
  <si>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</si>
  <si>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</si>
  <si>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</si>
  <si>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</si>
  <si>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</si>
  <si>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</si>
  <si>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</si>
  <si>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</si>
  <si>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</si>
  <si>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</si>
  <si>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</si>
  <si>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</si>
  <si>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</si>
  <si>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</si>
  <si>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</si>
  <si>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</si>
  <si>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</si>
  <si>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</si>
  <si>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</si>
  <si>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</si>
  <si>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</si>
  <si>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</si>
  <si>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</si>
  <si>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</si>
  <si>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</si>
  <si>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</si>
  <si>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</si>
  <si>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</si>
  <si>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</si>
  <si>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</si>
  <si>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</si>
  <si>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</si>
  <si>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</si>
  <si>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</si>
  <si>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</si>
  <si>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</si>
  <si>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</si>
  <si>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</si>
  <si>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</si>
  <si>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</si>
  <si>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</si>
  <si>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</si>
  <si>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</si>
  <si>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</si>
  <si>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</si>
  <si>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</si>
  <si>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</si>
  <si>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</si>
  <si>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</si>
  <si>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</si>
  <si>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</si>
  <si>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</si>
  <si>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</si>
  <si>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</si>
  <si>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</si>
  <si>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</si>
  <si>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</si>
  <si>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</si>
  <si>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</si>
  <si>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</si>
  <si>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</si>
  <si>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</si>
  <si>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</si>
  <si>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</si>
  <si>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</si>
  <si>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</si>
  <si>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</si>
  <si>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</si>
  <si>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</si>
  <si>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</si>
  <si>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</si>
  <si>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</si>
  <si>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</si>
  <si>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</si>
  <si>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</si>
  <si>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</si>
  <si>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</si>
  <si>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</si>
  <si>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</si>
  <si>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</si>
  <si>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</si>
  <si>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</si>
  <si>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</si>
  <si>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</si>
  <si>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</si>
  <si>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</si>
  <si>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</si>
  <si>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</si>
  <si>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</si>
  <si>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</si>
  <si>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</si>
  <si>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</si>
  <si>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</si>
  <si>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</si>
  <si>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</si>
  <si>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</si>
  <si>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</si>
  <si>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</si>
  <si>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</si>
  <si>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</si>
  <si>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</si>
  <si>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</si>
  <si>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</si>
  <si>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</si>
  <si>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</si>
  <si>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</si>
  <si>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</si>
  <si>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</si>
  <si>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</si>
  <si>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</si>
  <si>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</si>
  <si>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</si>
  <si>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</si>
  <si>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</si>
  <si>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</si>
  <si>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</si>
  <si>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</si>
  <si>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</si>
  <si>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</si>
  <si>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</si>
  <si>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</si>
  <si>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</si>
  <si>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</si>
  <si>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</si>
  <si>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</si>
  <si>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</si>
  <si>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</si>
  <si>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</si>
  <si>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</si>
  <si>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</si>
  <si>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</si>
  <si>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</si>
  <si>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</si>
  <si>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</si>
  <si>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</si>
  <si>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</si>
  <si>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</si>
  <si>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</si>
  <si>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</si>
  <si>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</si>
  <si>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</si>
  <si>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</si>
  <si>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</si>
  <si>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</si>
  <si>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</si>
  <si>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</si>
  <si>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</si>
  <si>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</si>
  <si>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</si>
  <si>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</si>
  <si>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</si>
  <si>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</si>
  <si>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</si>
  <si>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</si>
  <si>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</si>
  <si>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</si>
  <si>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</si>
  <si>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</si>
  <si>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</si>
  <si>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</si>
  <si>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</si>
  <si>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</si>
  <si>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</si>
  <si>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</si>
  <si>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</si>
  <si>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</si>
  <si>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</si>
  <si>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</si>
  <si>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</si>
  <si>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</si>
  <si>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</si>
  <si>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</si>
  <si>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</si>
  <si>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</si>
  <si>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</si>
  <si>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</si>
  <si>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</si>
  <si>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</si>
  <si>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</si>
  <si>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</si>
  <si>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</si>
  <si>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</si>
  <si>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</si>
  <si>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</si>
  <si>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</si>
  <si>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</si>
  <si>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</si>
  <si>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</si>
  <si>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</si>
  <si>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</si>
  <si>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</si>
  <si>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</si>
  <si>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</si>
  <si>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</si>
  <si>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</si>
  <si>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</si>
  <si>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</si>
  <si>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</si>
  <si>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</si>
  <si>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</si>
  <si>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</si>
  <si>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</si>
  <si>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</si>
  <si>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</si>
  <si>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</si>
  <si>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</si>
  <si>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</si>
  <si>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</si>
  <si>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</si>
  <si>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</si>
  <si>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</si>
  <si>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</si>
  <si>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</si>
  <si>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</si>
  <si>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</si>
  <si>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</si>
  <si>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</si>
  <si>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</si>
  <si>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</si>
  <si>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</si>
  <si>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</si>
  <si>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</si>
  <si>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</si>
  <si>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</si>
  <si>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</si>
  <si>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</si>
  <si>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</si>
  <si>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</si>
  <si>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</si>
  <si>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</si>
  <si>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</si>
  <si>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</si>
  <si>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</si>
  <si>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</si>
  <si>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</si>
  <si>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</si>
  <si>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</si>
  <si>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</si>
  <si>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</si>
  <si>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</si>
  <si>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</si>
  <si>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</si>
  <si>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</si>
  <si>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</si>
  <si>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</si>
  <si>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</si>
  <si>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</si>
  <si>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</si>
  <si>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</si>
  <si>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</si>
  <si>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</si>
  <si>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</si>
  <si>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</si>
  <si>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</si>
  <si>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</si>
  <si>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</si>
  <si>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</si>
  <si>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</si>
  <si>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</si>
  <si>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</si>
  <si>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</si>
  <si>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</si>
  <si>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</si>
  <si>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</si>
  <si>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</si>
  <si>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</si>
  <si>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</si>
  <si>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</si>
  <si>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</si>
  <si>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</si>
  <si>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</si>
  <si>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</si>
  <si>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</si>
  <si>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</si>
  <si>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</si>
  <si>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</si>
  <si>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</si>
  <si>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</si>
  <si>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</si>
  <si>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</si>
  <si>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</si>
  <si>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</si>
  <si>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</si>
  <si>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</si>
  <si>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</si>
  <si>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</si>
  <si>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</si>
  <si>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</si>
  <si>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</si>
  <si>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</si>
  <si>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</si>
  <si>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</si>
  <si>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</si>
  <si>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</si>
  <si>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</si>
  <si>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</si>
  <si>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</si>
  <si>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</si>
  <si>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</si>
  <si>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</si>
  <si>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</si>
  <si>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</si>
  <si>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</si>
  <si>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</si>
  <si>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</si>
  <si>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</si>
  <si>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</si>
  <si>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</si>
  <si>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</si>
  <si>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</si>
  <si>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</si>
  <si>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</si>
  <si>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</si>
  <si>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</si>
  <si>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</si>
  <si>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</si>
  <si>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</si>
  <si>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</si>
  <si>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</si>
  <si>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</si>
  <si>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</si>
  <si>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</si>
  <si>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</si>
  <si>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</si>
  <si>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</si>
  <si>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</si>
  <si>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</si>
  <si>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</si>
  <si>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</si>
  <si>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</si>
  <si>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</si>
  <si>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</si>
  <si>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</si>
  <si>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</si>
  <si>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</si>
  <si>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</si>
  <si>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</si>
  <si>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</si>
  <si>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</si>
  <si>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</si>
  <si>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</si>
  <si>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</si>
  <si>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</si>
  <si>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</si>
  <si>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</si>
  <si>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</si>
  <si>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</si>
  <si>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</si>
  <si>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</si>
  <si>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</si>
  <si>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</si>
  <si>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</si>
  <si>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</si>
  <si>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</si>
  <si>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</si>
  <si>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</si>
  <si>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</si>
  <si>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</si>
  <si>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</si>
  <si>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</si>
  <si>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</si>
  <si>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</si>
  <si>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</si>
  <si>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</si>
  <si>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</si>
  <si>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</si>
  <si>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</si>
  <si>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</si>
  <si>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</si>
  <si>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</si>
  <si>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</si>
  <si>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</si>
  <si>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</si>
  <si>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</si>
  <si>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</si>
  <si>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</si>
  <si>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</si>
  <si>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</si>
  <si>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</si>
  <si>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</si>
  <si>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</si>
  <si>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</si>
  <si>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</si>
  <si>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</si>
  <si>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</si>
  <si>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</si>
  <si>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</si>
  <si>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</si>
  <si>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</si>
  <si>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</si>
  <si>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</si>
  <si>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</si>
  <si>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</si>
  <si>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</si>
  <si>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</si>
  <si>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</si>
  <si>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</si>
  <si>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</si>
  <si>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</si>
  <si>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</si>
  <si>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</si>
  <si>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</si>
  <si>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</si>
  <si>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</si>
  <si>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</si>
  <si>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</si>
  <si>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</si>
  <si>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</si>
  <si>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</si>
  <si>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</si>
  <si>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</si>
  <si>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</si>
  <si>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</si>
  <si>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</si>
  <si>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</si>
  <si>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</si>
  <si>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</si>
  <si>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</si>
  <si>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</si>
  <si>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</si>
  <si>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</si>
  <si>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</si>
  <si>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</si>
  <si>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</si>
  <si>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</si>
  <si>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</si>
  <si>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</si>
  <si>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</si>
  <si>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</si>
  <si>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</si>
  <si>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</si>
  <si>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</si>
  <si>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</si>
  <si>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</si>
  <si>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</si>
  <si>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</si>
  <si>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</si>
  <si>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</si>
  <si>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</si>
  <si>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</si>
  <si>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</si>
  <si>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</si>
  <si>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</si>
  <si>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</si>
  <si>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Alternative Insurance Corporation</t>
  </si>
  <si>
    <t>Munich Re Grp</t>
  </si>
  <si>
    <t>00361</t>
  </si>
  <si>
    <t>2014</t>
  </si>
  <si>
    <t>2711 Centerville Road, Suite 400 Wilmington, DE 19808</t>
  </si>
  <si>
    <t>522048110</t>
  </si>
  <si>
    <t>011574</t>
  </si>
  <si>
    <t>19720</t>
  </si>
  <si>
    <t>99171</t>
  </si>
  <si>
    <t>17</t>
  </si>
  <si>
    <t>Based on Actual</t>
  </si>
  <si>
    <t>Actual by state, allocated among lines based on earned premium.</t>
  </si>
  <si>
    <t>None.</t>
  </si>
  <si>
    <t>Based on actual charges for services, allocated among lines based on paid claims.</t>
  </si>
  <si>
    <t>Based on earned premium</t>
  </si>
  <si>
    <t>Based on earned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</si>
</sst>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164</v>
      </c>
    </row>
    <row r="13" spans="1:6" x14ac:dyDescent="0.4">
      <c r="B13" s="232" t="s">
        <v>50</v>
      </c>
      <c r="C13" s="378" t="s">
        <v>144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workbookViewId="0">
      <pane xSplit="2" ySplit="3" topLeftCell="I37" activePane="bottomRight" state="frozen"/>
      <selection activeCell="B1" sqref="B1"/>
      <selection pane="topRight" activeCell="B1" sqref="B1"/>
      <selection pane="bottomLeft" activeCell="B1" sqref="B1"/>
      <selection pane="bottomRight" activeCell="K59" sqref="K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f>'Pt 2 Premium and Claims'!J5</f>
        <v>997488</v>
      </c>
      <c r="K5" s="106">
        <f>'Pt 2 Premium and Claims'!K5</f>
        <v>997488</v>
      </c>
      <c r="L5" s="106"/>
      <c r="M5" s="106"/>
      <c r="N5" s="106"/>
      <c r="O5" s="105"/>
      <c r="P5" s="105">
        <f>'Pt 2 Premium and Claims'!P5</f>
        <v>28664</v>
      </c>
      <c r="Q5" s="106">
        <f>'Pt 2 Premium and Claims'!Q5</f>
        <v>28664</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f>'Pt 2 Premium and Claims'!K54</f>
        <v>391653.36444861034</v>
      </c>
      <c r="K12" s="106">
        <f>'Pt 2 Premium and Claims'!K54</f>
        <v>391653.36444861034</v>
      </c>
      <c r="L12" s="106"/>
      <c r="M12" s="106"/>
      <c r="N12" s="106"/>
      <c r="O12" s="105"/>
      <c r="P12" s="105">
        <f>'Pt 2 Premium and Claims'!Q54</f>
        <v>3577.9951516559258</v>
      </c>
      <c r="Q12" s="106">
        <f>'Pt 2 Premium and Claims'!Q54</f>
        <v>3577.9951516559258</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v>54137.27</v>
      </c>
      <c r="K13" s="110">
        <v>54137.27</v>
      </c>
      <c r="L13" s="110"/>
      <c r="M13" s="289"/>
      <c r="N13" s="290"/>
      <c r="O13" s="109"/>
      <c r="P13" s="109">
        <v>5.26</v>
      </c>
      <c r="Q13" s="110">
        <v>5.26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v>54836</v>
      </c>
      <c r="L25" s="110"/>
      <c r="M25" s="110"/>
      <c r="N25" s="110"/>
      <c r="O25" s="109"/>
      <c r="P25" s="109"/>
      <c r="Q25" s="110">
        <v>1358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v>24010</v>
      </c>
      <c r="L31" s="110"/>
      <c r="M31" s="110"/>
      <c r="N31" s="110"/>
      <c r="O31" s="109"/>
      <c r="P31" s="109"/>
      <c r="Q31" s="110">
        <v>589</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v>3792</v>
      </c>
      <c r="L35" s="110"/>
      <c r="M35" s="110"/>
      <c r="N35" s="110"/>
      <c r="O35" s="109"/>
      <c r="P35" s="109"/>
      <c r="Q35" s="110">
        <v>93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v>4136</v>
      </c>
      <c r="K59" s="125">
        <v>4136</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f>J59/12</f>
        <v>344.66666666666669</v>
      </c>
      <c r="K60" s="128">
        <f>K59/12</f>
        <v>344.66666666666669</v>
      </c>
      <c r="L60" s="128"/>
      <c r="M60" s="128"/>
      <c r="N60" s="128"/>
      <c r="O60" s="127"/>
      <c r="P60" s="127">
        <v>0</v>
      </c>
      <c r="Q60" s="128">
        <v>0</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G17" activePane="bottomRight" state="frozen"/>
      <selection activeCell="B1" sqref="B1"/>
      <selection pane="topRight" activeCell="B1" sqref="B1"/>
      <selection pane="bottomLeft" activeCell="B1" sqref="B1"/>
      <selection pane="bottomRight" activeCell="K24" sqref="K24"/>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v>997488</v>
      </c>
      <c r="K5" s="118">
        <v>997488</v>
      </c>
      <c r="L5" s="118"/>
      <c r="M5" s="118"/>
      <c r="N5" s="118"/>
      <c r="O5" s="117"/>
      <c r="P5" s="117">
        <v>28664</v>
      </c>
      <c r="Q5" s="118">
        <v>28664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v>997488</v>
      </c>
      <c r="K18" s="110">
        <v>997488</v>
      </c>
      <c r="L18" s="110"/>
      <c r="M18" s="110"/>
      <c r="N18" s="110"/>
      <c r="O18" s="109"/>
      <c r="P18" s="109">
        <v>28664</v>
      </c>
      <c r="Q18" s="110">
        <v>28664</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v>310252.68000000005</v>
      </c>
      <c r="L24" s="110"/>
      <c r="M24" s="110"/>
      <c r="N24" s="110"/>
      <c r="O24" s="109"/>
      <c r="P24" s="293"/>
      <c r="Q24" s="110">
        <v>1238.8499999999999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v>81400.684448610322</v>
      </c>
      <c r="L27" s="110"/>
      <c r="M27" s="110"/>
      <c r="N27" s="110"/>
      <c r="O27" s="109"/>
      <c r="P27" s="293"/>
      <c r="Q27" s="110">
        <v>2339.1451516559259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f>K24+K27</f>
        <v>391653.36444861034</v>
      </c>
      <c r="L54" s="115"/>
      <c r="M54" s="115"/>
      <c r="N54" s="115"/>
      <c r="O54" s="114"/>
      <c r="P54" s="114"/>
      <c r="Q54" s="115">
        <f>Q24+Q27</f>
        <v>3577.9951516559258</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workbookViewId="0">
      <pane xSplit="2" ySplit="3" topLeftCell="G32" activePane="bottomRight" state="frozen"/>
      <selection activeCell="B1" sqref="B1"/>
      <selection pane="topRight" activeCell="B1" sqref="B1"/>
      <selection pane="bottomLeft" activeCell="B1" sqref="B1"/>
      <selection pane="bottomRight" activeCell="K52" sqref="K52"/>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1320594</v>
      </c>
      <c r="I5" s="118">
        <v>812172</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v>1389695.8</v>
      </c>
      <c r="I6" s="110">
        <v>933461.38</v>
      </c>
      <c r="J6" s="115">
        <f>'Pt 2 Premium and Claims'!K54</f>
        <v>391653.36444861034</v>
      </c>
      <c r="K6" s="115">
        <f>SUM(H6:J6)</f>
        <v>2714810.5444486104</v>
      </c>
      <c r="L6" s="116"/>
      <c r="M6" s="109">
        <v>0</v>
      </c>
      <c r="N6" s="110">
        <v>0</v>
      </c>
      <c r="O6" s="115">
        <v>1238.8499999999999</v>
      </c>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f>H6+H7</f>
        <v>1389695.8</v>
      </c>
      <c r="I12" s="115">
        <f>I6+I7</f>
        <v>933461.38</v>
      </c>
      <c r="J12" s="115">
        <f>J6+J7</f>
        <v>391653.36444861034</v>
      </c>
      <c r="K12" s="115">
        <f>SUM(H12:J12)</f>
        <v>2714810.5444486104</v>
      </c>
      <c r="L12" s="311"/>
      <c r="M12" s="114">
        <f>M6+M7</f>
        <v>0</v>
      </c>
      <c r="N12" s="115">
        <f t="shared" ref="N12:O12" si="0">N6+N7</f>
        <v>0</v>
      </c>
      <c r="O12" s="115">
        <f t="shared" si="0"/>
        <v>1238.8499999999999</v>
      </c>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v>1820406</v>
      </c>
      <c r="I15" s="118">
        <v>1607854</v>
      </c>
      <c r="J15" s="106">
        <f>'Pt 2 Premium and Claims'!K18</f>
        <v>997488</v>
      </c>
      <c r="K15" s="106">
        <f>SUM(H15:J15)</f>
        <v>4425748</v>
      </c>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v>81438</v>
      </c>
      <c r="I16" s="110">
        <v>35919</v>
      </c>
      <c r="J16" s="115">
        <f>SUM('Pt 1 Summary of Data'!K25:K35)</f>
        <v>82638</v>
      </c>
      <c r="K16" s="115">
        <f t="shared" ref="K16:K17" si="1">SUM(H16:J16)</f>
        <v>199995</v>
      </c>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f>H15-H16</f>
        <v>1738968</v>
      </c>
      <c r="I17" s="115">
        <f>I15-I16</f>
        <v>1571935</v>
      </c>
      <c r="J17" s="115">
        <f>J15-J16</f>
        <v>914850</v>
      </c>
      <c r="K17" s="115">
        <f t="shared" si="1"/>
        <v>4225753</v>
      </c>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v>591</v>
      </c>
      <c r="I37" s="122">
        <v>483.08333333333331</v>
      </c>
      <c r="J37" s="256">
        <f>'Pt 1 Summary of Data'!K60</f>
        <v>344.66666666666669</v>
      </c>
      <c r="K37" s="256">
        <f>SUM(H37:J37)</f>
        <v>1418.75</v>
      </c>
      <c r="L37" s="312"/>
      <c r="M37" s="121">
        <v>6</v>
      </c>
      <c r="N37" s="122">
        <v>0</v>
      </c>
      <c r="O37" s="256">
        <f>'Pt 1 Summary of Data'!P60</f>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f>0.083+((K37-1000)/(2500-1000))*(0.052-0.083)</f>
        <v>7.4345833333333333E-2</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v>5867.753623188406</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f>1.402+((K39-5000)/(10000-5000))*(1.736-1.402)</f>
        <v>1.4599659420289854</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f>K38*K40</f>
        <v>0.10854238459842995</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f>H12/H17</f>
        <v>0.79914972558436959</v>
      </c>
      <c r="I44" s="260">
        <f t="shared" ref="I44:K44" si="2">I12/I17</f>
        <v>0.59382950312831007</v>
      </c>
      <c r="J44" s="260">
        <f t="shared" si="2"/>
        <v>0.42810664529552422</v>
      </c>
      <c r="K44" s="260">
        <f t="shared" si="2"/>
        <v>0.64244420922108092</v>
      </c>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f>K41</f>
        <v>0.10854238459842995</v>
      </c>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f>K44+K46</f>
        <v>0.75098659381951083</v>
      </c>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v>0.8</v>
      </c>
      <c r="I49" s="141">
        <v>0.8</v>
      </c>
      <c r="J49" s="141">
        <v>0.8</v>
      </c>
      <c r="K49" s="141">
        <v>0.8</v>
      </c>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f>K47</f>
        <v>0.75098659381951083</v>
      </c>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f>J17</f>
        <v>914850</v>
      </c>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f>(K49-K50)*K51</f>
        <v>44839.91464422056</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v>0</v>
      </c>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43</v>
      </c>
      <c r="E6" s="123"/>
      <c r="F6" s="363"/>
      <c r="G6" s="123"/>
      <c r="H6" s="123"/>
      <c r="I6" s="363"/>
      <c r="J6" s="363"/>
      <c r="K6" s="372"/>
    </row>
    <row r="7" spans="2:11" x14ac:dyDescent="0.4">
      <c r="B7" s="155" t="s">
        <v>102</v>
      </c>
      <c r="C7" s="124"/>
      <c r="D7" s="126">
        <v>890</v>
      </c>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v>56185</v>
      </c>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v>56185</v>
      </c>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v>0</v>
      </c>
      <c r="E16" s="119"/>
      <c r="F16" s="119"/>
      <c r="G16" s="119"/>
      <c r="H16" s="119"/>
      <c r="I16" s="312"/>
      <c r="J16" s="312"/>
      <c r="K16" s="365"/>
    </row>
    <row r="17" spans="2:12" s="5" customFormat="1" x14ac:dyDescent="0.4">
      <c r="B17" s="207" t="s">
        <v>203</v>
      </c>
      <c r="C17" s="109"/>
      <c r="D17" s="113">
        <v>0</v>
      </c>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v>0</v>
      </c>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191" activePane="bottomRight" state="frozen"/>
      <selection activeCell="B1" sqref="B1"/>
      <selection pane="topRight" activeCell="B1" sqref="B1"/>
      <selection pane="bottomLeft" activeCell="B1" sqref="B1"/>
      <selection pane="bottomRight" activeCell="D217" sqref="D217"/>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t="s">
        <v>504</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504</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505</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t="s">
        <v>506</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505</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t="s">
        <v>506</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t="s">
        <v>506</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t="s">
        <v>506</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506</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t="s">
        <v>506</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t="s">
        <v>506</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507</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507</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508</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509</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509</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509</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t="s">
        <v>506</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t="s">
        <v>506</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2017-12-06T23:44:11Z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