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ell\Desktop\MLR Templates\"/>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20" i="10" l="1"/>
  <c r="G20" i="10" l="1"/>
  <c r="K5" i="4"/>
  <c r="J5" i="4"/>
  <c r="E5" i="4"/>
  <c r="D5" i="4"/>
  <c r="E51" i="4" l="1"/>
  <c r="D51" i="4"/>
  <c r="D46" i="4"/>
  <c r="F11" i="10" l="1"/>
  <c r="O54" i="18"/>
  <c r="O27" i="18"/>
  <c r="O24" i="18"/>
  <c r="O16" i="18"/>
  <c r="O5" i="18"/>
  <c r="I54" i="18"/>
  <c r="I27" i="18"/>
  <c r="I24" i="18"/>
  <c r="I14" i="18"/>
  <c r="I15" i="18"/>
  <c r="I16" i="18"/>
  <c r="I13" i="18"/>
  <c r="I6" i="18"/>
  <c r="I7" i="18"/>
  <c r="I5" i="18"/>
  <c r="J11" i="10"/>
  <c r="J15" i="10" l="1"/>
  <c r="E11" i="10" l="1"/>
  <c r="G19" i="10" l="1"/>
  <c r="P37" i="10"/>
  <c r="Q60" i="4"/>
  <c r="O37" i="10" s="1"/>
  <c r="P60" i="4"/>
  <c r="O15" i="10"/>
  <c r="O17" i="10" s="1"/>
  <c r="P12" i="10"/>
  <c r="P7" i="10"/>
  <c r="P6" i="10"/>
  <c r="O12" i="10"/>
  <c r="O7" i="10"/>
  <c r="O6" i="10"/>
  <c r="F41" i="10"/>
  <c r="E37" i="10"/>
  <c r="J37" i="10"/>
  <c r="L19" i="10"/>
  <c r="L7" i="10"/>
  <c r="K7" i="10"/>
  <c r="O13" i="4"/>
  <c r="O37" i="4"/>
  <c r="O38" i="4"/>
  <c r="O39" i="4"/>
  <c r="O40" i="4"/>
  <c r="O41" i="4"/>
  <c r="O46" i="4"/>
  <c r="O47" i="4"/>
  <c r="O51" i="4"/>
  <c r="O57" i="4"/>
  <c r="O58" i="4"/>
  <c r="O59" i="4"/>
  <c r="O56" i="4"/>
  <c r="O60" i="4"/>
  <c r="K60" i="4"/>
  <c r="J60" i="4"/>
  <c r="I60" i="4"/>
  <c r="E60" i="4"/>
  <c r="D60" i="4"/>
  <c r="I59" i="4"/>
  <c r="I57" i="4"/>
  <c r="I56" i="4"/>
  <c r="I51" i="4"/>
  <c r="I45" i="4"/>
  <c r="I47" i="4"/>
  <c r="I44" i="4"/>
  <c r="I39" i="4"/>
  <c r="I40" i="4"/>
  <c r="I41" i="4"/>
  <c r="I38" i="4"/>
  <c r="I37" i="4"/>
  <c r="I28" i="4"/>
  <c r="I26" i="4"/>
  <c r="I13" i="4"/>
  <c r="I12" i="4"/>
  <c r="I5" i="4"/>
  <c r="K15" i="10"/>
  <c r="K51" i="10" s="1"/>
  <c r="J12" i="10"/>
  <c r="K11" i="10"/>
  <c r="K12" i="10" s="1"/>
  <c r="L10" i="10"/>
  <c r="K10" i="10"/>
  <c r="J10" i="10"/>
  <c r="J7" i="10"/>
  <c r="J6" i="10"/>
  <c r="K6" i="10"/>
  <c r="L6" i="10" s="1"/>
  <c r="Q12" i="4"/>
  <c r="Q13" i="4"/>
  <c r="K13" i="4"/>
  <c r="E13" i="4"/>
  <c r="O44" i="10" l="1"/>
  <c r="P17" i="10"/>
  <c r="P44" i="10" s="1"/>
  <c r="P47" i="10" s="1"/>
  <c r="P50" i="10" s="1"/>
  <c r="P15" i="10"/>
  <c r="P51" i="10" s="1"/>
  <c r="J17" i="10"/>
  <c r="O5" i="4"/>
  <c r="L15" i="10" s="1"/>
  <c r="L21" i="10" s="1"/>
  <c r="L29" i="10" l="1"/>
  <c r="L32" i="10" s="1"/>
  <c r="L33" i="10" s="1"/>
  <c r="L24" i="10"/>
  <c r="L28" i="10"/>
  <c r="L26" i="10" s="1"/>
  <c r="L25" i="10"/>
  <c r="K17" i="10"/>
  <c r="K44" i="10" s="1"/>
  <c r="J44" i="10"/>
  <c r="Q54" i="18"/>
  <c r="P54" i="18"/>
  <c r="K54" i="18"/>
  <c r="J54" i="18"/>
  <c r="E54" i="18"/>
  <c r="K50" i="10" l="1"/>
  <c r="K47" i="10"/>
  <c r="L23" i="10"/>
  <c r="L27" i="10" s="1"/>
  <c r="L30" i="10" s="1"/>
  <c r="F46" i="10"/>
  <c r="E17" i="10" l="1"/>
  <c r="E44" i="10" s="1"/>
  <c r="F15" i="10"/>
  <c r="G28" i="10" s="1"/>
  <c r="E46" i="4"/>
  <c r="I46" i="4" s="1"/>
  <c r="G21" i="10" l="1"/>
  <c r="G25" i="10"/>
  <c r="G23" i="10" s="1"/>
  <c r="G27" i="10" s="1"/>
  <c r="G26" i="10" s="1"/>
  <c r="F17" i="10"/>
  <c r="F44" i="10" s="1"/>
  <c r="F47" i="10" s="1"/>
  <c r="F50" i="10" s="1"/>
  <c r="F51" i="10"/>
  <c r="G29" i="10"/>
  <c r="G32" i="10" s="1"/>
  <c r="G33" i="10" s="1"/>
  <c r="G24" i="10"/>
  <c r="G30" i="10" l="1"/>
  <c r="D28" i="4" l="1"/>
  <c r="E24" i="18" l="1"/>
  <c r="Q24" i="18" l="1"/>
  <c r="K24" i="18"/>
</calcChain>
</file>

<file path=xl/sharedStrings.xml><?xml version="1.0" encoding="utf-8"?>
<sst xmlns="http://schemas.openxmlformats.org/spreadsheetml/2006/main" count="600" uniqueCount="529">
  <si>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</si>
  <si>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</si>
  <si>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</si>
  <si>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</si>
  <si>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</si>
  <si>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</si>
  <si>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</si>
  <si>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</si>
  <si>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</si>
  <si>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</si>
  <si>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</si>
  <si>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</si>
  <si>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</si>
  <si>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</si>
  <si>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</si>
  <si>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</si>
  <si>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</si>
  <si>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</si>
  <si>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</si>
  <si>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</si>
  <si>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</si>
  <si>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</si>
  <si>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</si>
  <si>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</si>
  <si>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</si>
  <si>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</si>
  <si>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</si>
  <si>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</si>
  <si>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</si>
  <si>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</si>
  <si>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</si>
  <si>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</si>
  <si>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</si>
  <si>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</si>
  <si>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</si>
  <si>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</si>
  <si>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</si>
  <si>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</si>
  <si>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</si>
  <si>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</si>
  <si>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</si>
  <si>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</si>
  <si>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</si>
  <si>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</si>
  <si>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</si>
  <si>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</si>
  <si>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</si>
  <si>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</si>
  <si>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</si>
  <si>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</si>
  <si>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</si>
  <si>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</si>
  <si>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</si>
  <si>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</si>
  <si>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</si>
  <si>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</si>
  <si>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</si>
  <si>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</si>
  <si>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</si>
  <si>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</si>
  <si>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</si>
  <si>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</si>
  <si>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</si>
  <si>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</si>
  <si>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</si>
  <si>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</si>
  <si>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</si>
  <si>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</si>
  <si>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</si>
  <si>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</si>
  <si>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</si>
  <si>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</si>
  <si>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</si>
  <si>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</si>
  <si>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</si>
  <si>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</si>
  <si>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</si>
  <si>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</si>
  <si>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</si>
  <si>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</si>
  <si>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</si>
  <si>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</si>
  <si>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</si>
  <si>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</si>
  <si>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</si>
  <si>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</si>
  <si>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</si>
  <si>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</si>
  <si>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</si>
  <si>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</si>
  <si>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</si>
  <si>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</si>
  <si>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</si>
  <si>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</si>
  <si>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</si>
  <si>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</si>
  <si>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</si>
  <si>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</si>
  <si>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</si>
  <si>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</si>
  <si>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</si>
  <si>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</si>
  <si>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</si>
  <si>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</si>
  <si>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</si>
  <si>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</si>
  <si>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</si>
  <si>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</si>
  <si>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</si>
  <si>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</si>
  <si>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</si>
  <si>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</si>
  <si>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</si>
  <si>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</si>
  <si>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</si>
  <si>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</si>
  <si>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</si>
  <si>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</si>
  <si>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</si>
  <si>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</si>
  <si>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</si>
  <si>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</si>
  <si>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</si>
  <si>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</si>
  <si>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</si>
  <si>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</si>
  <si>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</si>
  <si>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</si>
  <si>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</si>
  <si>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</si>
  <si>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</si>
  <si>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</si>
  <si>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</si>
  <si>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</si>
  <si>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</si>
  <si>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</si>
  <si>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</si>
  <si>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</si>
  <si>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</si>
  <si>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</si>
  <si>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</si>
  <si>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</si>
  <si>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</si>
  <si>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</si>
  <si>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</si>
  <si>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</si>
  <si>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</si>
  <si>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</si>
  <si>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</si>
  <si>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</si>
  <si>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</si>
  <si>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</si>
  <si>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</si>
  <si>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</si>
  <si>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</si>
  <si>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</si>
  <si>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</si>
  <si>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</si>
  <si>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</si>
  <si>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</si>
  <si>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</si>
  <si>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</si>
  <si>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</si>
  <si>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</si>
  <si>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</si>
  <si>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</si>
  <si>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</si>
  <si>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</si>
  <si>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</si>
  <si>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</si>
  <si>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</si>
  <si>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</si>
  <si>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</si>
  <si>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</si>
  <si>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</si>
  <si>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</si>
  <si>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</si>
  <si>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</si>
  <si>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</si>
  <si>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</si>
  <si>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</si>
  <si>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</si>
  <si>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</si>
  <si>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</si>
  <si>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</si>
  <si>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</si>
  <si>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</si>
  <si>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</si>
  <si>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</si>
  <si>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</si>
  <si>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</si>
  <si>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</si>
  <si>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</si>
  <si>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</si>
  <si>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</si>
  <si>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</si>
  <si>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</si>
  <si>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</si>
  <si>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</si>
  <si>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</si>
  <si>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</si>
  <si>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</si>
  <si>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</si>
  <si>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</si>
  <si>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</si>
  <si>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</si>
  <si>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</si>
  <si>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</si>
  <si>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</si>
  <si>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</si>
  <si>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</si>
  <si>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</si>
  <si>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</si>
  <si>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</si>
  <si>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</si>
  <si>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</si>
  <si>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</si>
  <si>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</si>
  <si>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</si>
  <si>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</si>
  <si>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</si>
  <si>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</si>
  <si>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</si>
  <si>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</si>
  <si>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</si>
  <si>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</si>
  <si>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</si>
  <si>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</si>
  <si>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</si>
  <si>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</si>
  <si>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</si>
  <si>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</si>
  <si>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</si>
  <si>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</si>
  <si>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</si>
  <si>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</si>
  <si>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</si>
  <si>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</si>
  <si>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</si>
  <si>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</si>
  <si>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</si>
  <si>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</si>
  <si>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</si>
  <si>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</si>
  <si>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</si>
  <si>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</si>
  <si>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</si>
  <si>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</si>
  <si>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</si>
  <si>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</si>
  <si>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</si>
  <si>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</si>
  <si>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</si>
  <si>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</si>
  <si>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</si>
  <si>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</si>
  <si>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</si>
  <si>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</si>
  <si>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</si>
  <si>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</si>
  <si>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</si>
  <si>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</si>
  <si>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</si>
  <si>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</si>
  <si>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</si>
  <si>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</si>
  <si>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</si>
  <si>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</si>
  <si>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</si>
  <si>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</si>
  <si>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</si>
  <si>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</si>
  <si>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</si>
  <si>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</si>
  <si>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</si>
  <si>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</si>
  <si>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</si>
  <si>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</si>
  <si>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</si>
  <si>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</si>
  <si>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</si>
  <si>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</si>
  <si>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</si>
  <si>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</si>
  <si>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</si>
  <si>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</si>
  <si>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</si>
  <si>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</si>
  <si>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</si>
  <si>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</si>
  <si>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</si>
  <si>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</si>
  <si>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</si>
  <si>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</si>
  <si>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</si>
  <si>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</si>
  <si>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</si>
  <si>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</si>
  <si>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</si>
  <si>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</si>
  <si>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</si>
  <si>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</si>
  <si>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</si>
  <si>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</si>
  <si>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</si>
  <si>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</si>
  <si>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</si>
  <si>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</si>
  <si>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</si>
  <si>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</si>
  <si>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</si>
  <si>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</si>
  <si>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</si>
  <si>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</si>
  <si>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</si>
  <si>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</si>
  <si>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</si>
  <si>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</si>
  <si>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</si>
  <si>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</si>
  <si>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</si>
  <si>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</si>
  <si>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</si>
  <si>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</si>
  <si>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</si>
  <si>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</si>
  <si>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</si>
  <si>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</si>
  <si>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</si>
  <si>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</si>
  <si>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</si>
  <si>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</si>
  <si>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</si>
  <si>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</si>
  <si>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</si>
  <si>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</si>
  <si>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</si>
  <si>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</si>
  <si>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</si>
  <si>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</si>
  <si>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</si>
  <si>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</si>
  <si>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</si>
  <si>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</si>
  <si>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</si>
  <si>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</si>
  <si>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</si>
  <si>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</si>
  <si>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</si>
  <si>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</si>
  <si>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</si>
  <si>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</si>
  <si>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</si>
  <si>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</si>
  <si>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</si>
  <si>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</si>
  <si>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</si>
  <si>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</si>
  <si>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</si>
  <si>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</si>
  <si>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</si>
  <si>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</si>
  <si>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</si>
  <si>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</si>
  <si>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</si>
  <si>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</si>
  <si>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</si>
  <si>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</si>
  <si>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</si>
  <si>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</si>
  <si>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</si>
  <si>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</si>
  <si>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</si>
  <si>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</si>
  <si>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</si>
  <si>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</si>
  <si>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</si>
  <si>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</si>
  <si>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</si>
  <si>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</si>
  <si>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</si>
  <si>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</si>
  <si>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</si>
  <si>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</si>
  <si>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</si>
  <si>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</si>
  <si>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</si>
  <si>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</si>
  <si>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</si>
  <si>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</si>
  <si>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</si>
  <si>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</si>
  <si>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</si>
  <si>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</si>
  <si>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</si>
  <si>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</si>
  <si>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</si>
  <si>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</si>
  <si>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</si>
  <si>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</si>
  <si>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</si>
  <si>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</si>
  <si>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</si>
  <si>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</si>
  <si>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</si>
  <si>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</si>
  <si>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</si>
  <si>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</si>
  <si>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</si>
  <si>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</si>
  <si>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</si>
  <si>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</si>
  <si>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</si>
  <si>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</si>
  <si>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</si>
  <si>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</si>
  <si>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</si>
  <si>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</si>
  <si>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</si>
  <si>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</si>
  <si>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</si>
  <si>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</si>
  <si>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</si>
  <si>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</si>
  <si>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</si>
  <si>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</si>
  <si>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</si>
  <si>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</si>
  <si>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</si>
  <si>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</si>
  <si>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</si>
  <si>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</si>
  <si>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</si>
  <si>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</si>
  <si>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</si>
  <si>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</si>
  <si>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</si>
  <si>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</si>
  <si>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</si>
  <si>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</si>
  <si>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</si>
  <si>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</si>
  <si>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</si>
  <si>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</si>
  <si>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</si>
  <si>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</si>
  <si>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</si>
  <si>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</si>
  <si>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</si>
  <si>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</si>
  <si>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</si>
  <si>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</si>
  <si>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</si>
  <si>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</si>
  <si>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</si>
  <si>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</si>
  <si>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</si>
  <si>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</si>
  <si>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</si>
  <si>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</si>
  <si>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</si>
  <si>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</si>
  <si>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</si>
  <si>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</si>
  <si>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</si>
  <si>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</si>
  <si>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</si>
  <si>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</si>
  <si>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</si>
  <si>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</si>
  <si>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</si>
  <si>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</si>
  <si>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</si>
  <si>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</si>
  <si>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</si>
  <si>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</si>
  <si>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</si>
  <si>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</si>
  <si>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</si>
  <si>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</si>
  <si>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</si>
  <si>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</si>
  <si>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</si>
  <si>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</si>
  <si>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</si>
  <si>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</si>
  <si>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</si>
  <si>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</si>
  <si>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</si>
  <si>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</si>
  <si>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</si>
  <si>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</si>
  <si>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</si>
  <si>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</si>
  <si>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</si>
  <si>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</si>
  <si>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</si>
  <si>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</si>
  <si>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</si>
  <si>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32225</t>
  </si>
  <si>
    <t>655</t>
  </si>
  <si>
    <t>Individual claims</t>
  </si>
  <si>
    <t>Individual paid claims are recorded for the individual markets seperately form group claims.  IBNR is claculated, by our actuary, for each market individuall</t>
  </si>
  <si>
    <t>Large Group Claims</t>
  </si>
  <si>
    <t>Large group paid claims are recorded for the large group market seperately from inidividual and small group claims.  IBNR is claculated, by our actuary, for each market individuall</t>
  </si>
  <si>
    <t>Small Group Claims</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</si>
  <si>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</si>
  <si>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</si>
  <si>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</si>
  <si>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</si>
  <si>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</si>
  <si>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</si>
  <si>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</si>
  <si>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</si>
  <si>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</si>
  <si>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</si>
  <si>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</si>
  <si>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MHC calculated a % of individual IBNR as a cost containment expense for 2014</t>
  </si>
  <si>
    <t>Cost Containment Expenses</t>
  </si>
  <si>
    <t>All other claims adj expense</t>
  </si>
  <si>
    <t>Direct sales and salaries &amp; benefits</t>
  </si>
  <si>
    <t>Agent &amp; Broker fees &amp; commissions</t>
  </si>
  <si>
    <t>Commissions are allocated on a PMPM basis across all markets</t>
  </si>
  <si>
    <t>Costs are allocated on a PMPM basis across all markets</t>
  </si>
  <si>
    <t>Other taxes</t>
  </si>
  <si>
    <t>Other general and administrative expenses</t>
  </si>
  <si>
    <t>Other expenses are allocated on a PMPM basis across all markets</t>
  </si>
  <si>
    <t xml:space="preserve">Community benefits </t>
  </si>
  <si>
    <t>ICD-10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</si>
</sst>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167</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H38" zoomScale="60" zoomScaleNormal="60" workbookViewId="0">
      <selection activeCell="I44" sqref="I44:I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f>
        <v>45416653</v>
      </c>
      <c r="E5" s="105">
        <f>+'Pt 2 Premium and Claims'!E5+'Pt 2 Premium and Claims'!E6-'Pt 2 Premium and Claims'!E7-'Pt 2 Premium and Claims'!E13+'Pt 2 Premium and Claims'!E14+'Pt 2 Premium and Claims'!E15+'Pt 2 Premium and Claims'!E16</f>
        <v>52760827</v>
      </c>
      <c r="F5" s="106"/>
      <c r="G5" s="106"/>
      <c r="H5" s="106"/>
      <c r="I5" s="105">
        <f>+E5</f>
        <v>52760827</v>
      </c>
      <c r="J5" s="105">
        <f>+'Pt 2 Premium and Claims'!J5+'Pt 2 Premium and Claims'!J6-'Pt 2 Premium and Claims'!J7-'Pt 2 Premium and Claims'!J13+'Pt 2 Premium and Claims'!J14+'Pt 2 Premium and Claims'!J15+'Pt 2 Premium and Claims'!J16</f>
        <v>3533344</v>
      </c>
      <c r="K5" s="105">
        <f>+'Pt 2 Premium and Claims'!K5+'Pt 2 Premium and Claims'!K6-'Pt 2 Premium and Claims'!K7-'Pt 2 Premium and Claims'!K13+'Pt 2 Premium and Claims'!K14+'Pt 2 Premium and Claims'!K15+'Pt 2 Premium and Claims'!K16</f>
        <v>3915288.0300000003</v>
      </c>
      <c r="L5" s="106"/>
      <c r="M5" s="106"/>
      <c r="N5" s="106"/>
      <c r="O5" s="105">
        <f>+K5</f>
        <v>3915288.0300000003</v>
      </c>
      <c r="P5" s="105">
        <v>593003</v>
      </c>
      <c r="Q5" s="106">
        <v>593003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f>+E12</f>
        <v>53910617</v>
      </c>
      <c r="J12" s="105">
        <v>3733104</v>
      </c>
      <c r="K12" s="106">
        <v>4192429</v>
      </c>
      <c r="L12" s="106"/>
      <c r="M12" s="106"/>
      <c r="N12" s="106"/>
      <c r="O12" s="105">
        <v>4192429</v>
      </c>
      <c r="P12" s="105">
        <v>474821</v>
      </c>
      <c r="Q12" s="106">
        <f>+'Pt 2 Premium and Claims'!Q54</f>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f>-403.63+D13</f>
        <v>6052057.3700000001</v>
      </c>
      <c r="F13" s="110"/>
      <c r="G13" s="289"/>
      <c r="H13" s="290"/>
      <c r="I13" s="109">
        <f>+E13</f>
        <v>6052057.3700000001</v>
      </c>
      <c r="J13" s="109">
        <v>538751</v>
      </c>
      <c r="K13" s="110">
        <f>97400.1-9160.32</f>
        <v>88239.78</v>
      </c>
      <c r="L13" s="110"/>
      <c r="M13" s="289"/>
      <c r="N13" s="290"/>
      <c r="O13" s="109">
        <f>+K13</f>
        <v>88239.78</v>
      </c>
      <c r="P13" s="109">
        <v>54935</v>
      </c>
      <c r="Q13" s="110">
        <f>9160.32+P13</f>
        <v>64095.32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f>+E26</f>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f>1999283-13160</f>
        <v>1986123</v>
      </c>
      <c r="E28" s="110">
        <v>1986123</v>
      </c>
      <c r="F28" s="110"/>
      <c r="G28" s="110"/>
      <c r="H28" s="110"/>
      <c r="I28" s="109">
        <f>+E28</f>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7.399999999999999"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8" thickTop="1" x14ac:dyDescent="0.25">
      <c r="B37" s="160" t="s">
        <v>254</v>
      </c>
      <c r="C37" s="61" t="s">
        <v>15</v>
      </c>
      <c r="D37" s="117">
        <v>45019</v>
      </c>
      <c r="E37" s="118">
        <v>45019</v>
      </c>
      <c r="F37" s="118"/>
      <c r="G37" s="118"/>
      <c r="H37" s="118"/>
      <c r="I37" s="117">
        <f>+E37</f>
        <v>45019</v>
      </c>
      <c r="J37" s="117">
        <v>3477</v>
      </c>
      <c r="K37" s="118">
        <v>3477</v>
      </c>
      <c r="L37" s="118"/>
      <c r="M37" s="118"/>
      <c r="N37" s="118"/>
      <c r="O37" s="109">
        <f t="shared" ref="O37:O40" si="0">+K37</f>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f>+E38</f>
        <v>36690</v>
      </c>
      <c r="J38" s="109">
        <v>2833</v>
      </c>
      <c r="K38" s="110">
        <v>2833</v>
      </c>
      <c r="L38" s="110"/>
      <c r="M38" s="110"/>
      <c r="N38" s="110"/>
      <c r="O38" s="109">
        <f t="shared" si="0"/>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f t="shared" ref="I39:I41" si="1">+E39</f>
        <v>36690</v>
      </c>
      <c r="J39" s="109">
        <v>2833</v>
      </c>
      <c r="K39" s="110">
        <v>2833</v>
      </c>
      <c r="L39" s="110"/>
      <c r="M39" s="110"/>
      <c r="N39" s="110"/>
      <c r="O39" s="109">
        <f t="shared" si="0"/>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f t="shared" si="1"/>
        <v>36690</v>
      </c>
      <c r="J40" s="109">
        <v>2834</v>
      </c>
      <c r="K40" s="110">
        <v>2834</v>
      </c>
      <c r="L40" s="110"/>
      <c r="M40" s="110"/>
      <c r="N40" s="110"/>
      <c r="O40" s="109">
        <f t="shared" si="0"/>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f t="shared" si="1"/>
        <v>120910</v>
      </c>
      <c r="J41" s="109">
        <v>9339</v>
      </c>
      <c r="K41" s="110">
        <v>9339</v>
      </c>
      <c r="L41" s="110"/>
      <c r="M41" s="110"/>
      <c r="N41" s="110"/>
      <c r="O41" s="109">
        <f>+K41</f>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f>+E44</f>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v>1088983</v>
      </c>
      <c r="E45" s="110">
        <v>1088983</v>
      </c>
      <c r="F45" s="110"/>
      <c r="G45" s="110"/>
      <c r="H45" s="110"/>
      <c r="I45" s="117">
        <f t="shared" ref="I45:I47" si="2">+E45</f>
        <v>1088983</v>
      </c>
      <c r="J45" s="109">
        <v>81053</v>
      </c>
      <c r="K45" s="110">
        <v>81053</v>
      </c>
      <c r="L45" s="110"/>
      <c r="M45" s="110"/>
      <c r="N45" s="110"/>
      <c r="O45" s="109">
        <v>81053</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f>2466079.29-558094</f>
        <v>1907985.29</v>
      </c>
      <c r="E46" s="110">
        <f>+D46</f>
        <v>1907985.29</v>
      </c>
      <c r="F46" s="110"/>
      <c r="G46" s="110"/>
      <c r="H46" s="110"/>
      <c r="I46" s="117">
        <f t="shared" si="2"/>
        <v>1907985.29</v>
      </c>
      <c r="J46" s="109">
        <v>190467.28</v>
      </c>
      <c r="K46" s="110">
        <v>190467.28</v>
      </c>
      <c r="L46" s="110"/>
      <c r="M46" s="110"/>
      <c r="N46" s="110"/>
      <c r="O46" s="109">
        <f>+K46</f>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f t="shared" si="2"/>
        <v>330030</v>
      </c>
      <c r="J47" s="109">
        <v>25489.83</v>
      </c>
      <c r="K47" s="110">
        <v>25489.83</v>
      </c>
      <c r="L47" s="110"/>
      <c r="M47" s="110"/>
      <c r="N47" s="110"/>
      <c r="O47" s="109">
        <f>+K47</f>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f>4067983.7-1768488</f>
        <v>2299495.7000000002</v>
      </c>
      <c r="E51" s="110">
        <f>+D51</f>
        <v>2299495.7000000002</v>
      </c>
      <c r="F51" s="110"/>
      <c r="G51" s="110"/>
      <c r="H51" s="110"/>
      <c r="I51" s="109">
        <f>+E51</f>
        <v>2299495.7000000002</v>
      </c>
      <c r="J51" s="109">
        <v>508069.07</v>
      </c>
      <c r="K51" s="110">
        <v>508069.07</v>
      </c>
      <c r="L51" s="110"/>
      <c r="M51" s="110"/>
      <c r="N51" s="110"/>
      <c r="O51" s="109">
        <f>+K51</f>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4" thickTop="1" thickBot="1" x14ac:dyDescent="0.3">
      <c r="B56" s="160" t="s">
        <v>272</v>
      </c>
      <c r="C56" s="61" t="s">
        <v>24</v>
      </c>
      <c r="D56" s="121">
        <v>8137</v>
      </c>
      <c r="E56" s="122">
        <v>8137</v>
      </c>
      <c r="F56" s="122"/>
      <c r="G56" s="122"/>
      <c r="H56" s="122"/>
      <c r="I56" s="121">
        <f>+E56</f>
        <v>8137</v>
      </c>
      <c r="J56" s="121">
        <v>694</v>
      </c>
      <c r="K56" s="122">
        <v>694</v>
      </c>
      <c r="L56" s="122"/>
      <c r="M56" s="122"/>
      <c r="N56" s="122"/>
      <c r="O56" s="121">
        <f>+K56</f>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ht="14.4" thickTop="1" thickBot="1" x14ac:dyDescent="0.3">
      <c r="B57" s="161" t="s">
        <v>273</v>
      </c>
      <c r="C57" s="62" t="s">
        <v>25</v>
      </c>
      <c r="D57" s="124">
        <v>11668</v>
      </c>
      <c r="E57" s="125">
        <v>1240</v>
      </c>
      <c r="F57" s="125"/>
      <c r="G57" s="125"/>
      <c r="H57" s="125"/>
      <c r="I57" s="124">
        <f>+E57</f>
        <v>1240</v>
      </c>
      <c r="J57" s="124">
        <v>1240</v>
      </c>
      <c r="K57" s="125">
        <v>1240</v>
      </c>
      <c r="L57" s="125"/>
      <c r="M57" s="125"/>
      <c r="N57" s="125"/>
      <c r="O57" s="121">
        <f t="shared" ref="O57:O59" si="3">+K57</f>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ht="14.4" thickTop="1" thickBot="1" x14ac:dyDescent="0.3">
      <c r="B58" s="161" t="s">
        <v>274</v>
      </c>
      <c r="C58" s="62" t="s">
        <v>26</v>
      </c>
      <c r="D58" s="330"/>
      <c r="E58" s="331"/>
      <c r="F58" s="331"/>
      <c r="G58" s="331"/>
      <c r="H58" s="331"/>
      <c r="I58" s="330"/>
      <c r="J58" s="124">
        <v>61</v>
      </c>
      <c r="K58" s="125">
        <v>61</v>
      </c>
      <c r="L58" s="125"/>
      <c r="M58" s="125"/>
      <c r="N58" s="125"/>
      <c r="O58" s="121">
        <f t="shared" si="3"/>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ht="13.8" thickTop="1" x14ac:dyDescent="0.25">
      <c r="B59" s="161" t="s">
        <v>275</v>
      </c>
      <c r="C59" s="62" t="s">
        <v>27</v>
      </c>
      <c r="D59" s="124">
        <v>115466</v>
      </c>
      <c r="E59" s="125">
        <v>115466</v>
      </c>
      <c r="F59" s="125"/>
      <c r="G59" s="125"/>
      <c r="H59" s="125"/>
      <c r="I59" s="124">
        <f>+E59</f>
        <v>115466</v>
      </c>
      <c r="J59" s="124">
        <v>8918</v>
      </c>
      <c r="K59" s="125">
        <v>8918</v>
      </c>
      <c r="L59" s="125"/>
      <c r="M59" s="125"/>
      <c r="N59" s="125"/>
      <c r="O59" s="121">
        <f t="shared" si="3"/>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f>+D59/12</f>
        <v>9622.1666666666661</v>
      </c>
      <c r="E60" s="128">
        <f>+E59/12</f>
        <v>9622.1666666666661</v>
      </c>
      <c r="F60" s="128"/>
      <c r="G60" s="128"/>
      <c r="H60" s="128"/>
      <c r="I60" s="127">
        <f>+I59/12</f>
        <v>9622.1666666666661</v>
      </c>
      <c r="J60" s="127">
        <f>+J59/12</f>
        <v>743.16666666666663</v>
      </c>
      <c r="K60" s="128">
        <f>+K59/12</f>
        <v>743.16666666666663</v>
      </c>
      <c r="L60" s="128"/>
      <c r="M60" s="128"/>
      <c r="N60" s="128"/>
      <c r="O60" s="127">
        <f>+K60</f>
        <v>743.16666666666663</v>
      </c>
      <c r="P60" s="128">
        <f>+P59/12</f>
        <v>74.666666666666671</v>
      </c>
      <c r="Q60" s="128">
        <f>+Q59/12</f>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459105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49:AD52 D44:AD47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6 J56:J57 M57:N57 O57:O59">
    <cfRule type="cellIs" dxfId="496" priority="18" stopIfTrue="1" operator="lessThan">
      <formula>0</formula>
    </cfRule>
  </conditionalFormatting>
  <conditionalFormatting sqref="M58:N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C1" zoomScale="70" zoomScaleNormal="70" workbookViewId="0">
      <selection activeCell="D5" sqref="D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4" thickTop="1" thickBot="1" x14ac:dyDescent="0.3">
      <c r="B5" s="175" t="s">
        <v>278</v>
      </c>
      <c r="C5" s="132"/>
      <c r="D5" s="117">
        <v>38781873</v>
      </c>
      <c r="E5" s="118">
        <v>40425120</v>
      </c>
      <c r="F5" s="118"/>
      <c r="G5" s="130"/>
      <c r="H5" s="130"/>
      <c r="I5" s="117">
        <f>+E5</f>
        <v>40425120</v>
      </c>
      <c r="J5" s="117">
        <v>3617636</v>
      </c>
      <c r="K5" s="118">
        <v>3617636</v>
      </c>
      <c r="L5" s="118"/>
      <c r="M5" s="118"/>
      <c r="N5" s="118"/>
      <c r="O5" s="117">
        <f>+K5</f>
        <v>3617636</v>
      </c>
      <c r="P5" s="117">
        <v>593003</v>
      </c>
      <c r="Q5" s="118">
        <v>593003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ht="14.4" thickTop="1" thickBot="1" x14ac:dyDescent="0.3">
      <c r="B6" s="176" t="s">
        <v>279</v>
      </c>
      <c r="C6" s="133" t="s">
        <v>8</v>
      </c>
      <c r="D6" s="109">
        <v>106465</v>
      </c>
      <c r="E6" s="110">
        <v>106465</v>
      </c>
      <c r="F6" s="110"/>
      <c r="G6" s="111"/>
      <c r="H6" s="111"/>
      <c r="I6" s="117">
        <f t="shared" ref="I6:I7" si="0">+E6</f>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8" thickTop="1" x14ac:dyDescent="0.25">
      <c r="B7" s="176" t="s">
        <v>280</v>
      </c>
      <c r="C7" s="133" t="s">
        <v>9</v>
      </c>
      <c r="D7" s="109">
        <v>1639779</v>
      </c>
      <c r="E7" s="110">
        <v>1639779</v>
      </c>
      <c r="F7" s="110"/>
      <c r="G7" s="111"/>
      <c r="H7" s="111"/>
      <c r="I7" s="117">
        <f t="shared" si="0"/>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f>+E13</f>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f t="shared" ref="I14:I16" si="1">+E14</f>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7" thickBot="1" x14ac:dyDescent="0.3">
      <c r="B15" s="178" t="s">
        <v>286</v>
      </c>
      <c r="C15" s="133"/>
      <c r="D15" s="109">
        <v>7370730</v>
      </c>
      <c r="E15" s="110">
        <v>10821501</v>
      </c>
      <c r="F15" s="110"/>
      <c r="G15" s="110"/>
      <c r="H15" s="110"/>
      <c r="I15" s="109">
        <f t="shared" si="1"/>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7" thickTop="1" x14ac:dyDescent="0.25">
      <c r="B16" s="178" t="s">
        <v>287</v>
      </c>
      <c r="C16" s="133"/>
      <c r="D16" s="109">
        <v>907288</v>
      </c>
      <c r="E16" s="110">
        <v>3157444</v>
      </c>
      <c r="F16" s="110"/>
      <c r="G16" s="110"/>
      <c r="H16" s="110"/>
      <c r="I16" s="109">
        <f t="shared" si="1"/>
        <v>3157444</v>
      </c>
      <c r="J16" s="109"/>
      <c r="K16" s="110">
        <v>297652.03000000003</v>
      </c>
      <c r="L16" s="110"/>
      <c r="M16" s="110"/>
      <c r="N16" s="110"/>
      <c r="O16" s="117">
        <f>+K16</f>
        <v>297652.03000000003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769335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ht="13.8" thickBot="1" x14ac:dyDescent="0.3">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thickTop="1" x14ac:dyDescent="0.25">
      <c r="B24" s="178" t="s">
        <v>114</v>
      </c>
      <c r="C24" s="133"/>
      <c r="D24" s="293"/>
      <c r="E24" s="110">
        <f>43666528+633610+6621266</f>
        <v>50921404</v>
      </c>
      <c r="F24" s="110"/>
      <c r="G24" s="110"/>
      <c r="H24" s="110"/>
      <c r="I24" s="109">
        <f>+E24</f>
        <v>50921404</v>
      </c>
      <c r="J24" s="293"/>
      <c r="K24" s="110">
        <f>3733104+300781</f>
        <v>4033885</v>
      </c>
      <c r="L24" s="110"/>
      <c r="M24" s="110"/>
      <c r="N24" s="110"/>
      <c r="O24" s="117">
        <f>+K24</f>
        <v>4033885</v>
      </c>
      <c r="P24" s="293"/>
      <c r="Q24" s="110">
        <f>474821+84997</f>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f>+E27</f>
        <v>2989213</v>
      </c>
      <c r="J27" s="293"/>
      <c r="K27" s="110">
        <v>158544</v>
      </c>
      <c r="L27" s="110"/>
      <c r="M27" s="110"/>
      <c r="N27" s="110"/>
      <c r="O27" s="109">
        <f>+K27</f>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f>+E24+E27</f>
        <v>53910617</v>
      </c>
      <c r="F54" s="115"/>
      <c r="G54" s="115"/>
      <c r="H54" s="115"/>
      <c r="I54" s="114">
        <f>+E54</f>
        <v>53910617</v>
      </c>
      <c r="J54" s="114">
        <f>+J23+J26</f>
        <v>3733104</v>
      </c>
      <c r="K54" s="115">
        <f>+K24+K27</f>
        <v>4192429</v>
      </c>
      <c r="L54" s="115"/>
      <c r="M54" s="115"/>
      <c r="N54" s="115"/>
      <c r="O54" s="114">
        <f>+K54</f>
        <v>4192429</v>
      </c>
      <c r="P54" s="114">
        <f>+P23+P26</f>
        <v>474821</v>
      </c>
      <c r="Q54" s="115">
        <f>+Q24+Q27</f>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N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N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F32" zoomScale="60" zoomScaleNormal="60" workbookViewId="0">
      <selection activeCell="I40" sqref="I4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f>+'Pt 1 Summary of Data'!K12+'Pt 1 Summary of Data'!K22</f>
        <v>4192429</v>
      </c>
      <c r="K6" s="115">
        <f>+J6</f>
        <v>4192429</v>
      </c>
      <c r="L6" s="116">
        <f>+K6</f>
        <v>4192429</v>
      </c>
      <c r="M6" s="109"/>
      <c r="N6" s="110"/>
      <c r="O6" s="115">
        <f>+'Pt 1 Summary of Data'!P12+'Pt 1 Summary of Data'!P22</f>
        <v>474821</v>
      </c>
      <c r="P6" s="115">
        <f>+O6</f>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f>+'Pt 1 Summary of Data'!K37+'Pt 1 Summary of Data'!K38+'Pt 1 Summary of Data'!K39+'Pt 1 Summary of Data'!K40+'Pt 1 Summary of Data'!K41</f>
        <v>21316</v>
      </c>
      <c r="K7" s="115">
        <f>+J7</f>
        <v>21316</v>
      </c>
      <c r="L7" s="116">
        <f>+K7</f>
        <v>21316</v>
      </c>
      <c r="M7" s="109"/>
      <c r="N7" s="110"/>
      <c r="O7" s="115">
        <f>+'Pt 1 Summary of Data'!P37+'Pt 1 Summary of Data'!P38+'Pt 1 Summary of Data'!P39+'Pt 1 Summary of Data'!P40+'Pt 1 Summary of Data'!P41</f>
        <v>1488</v>
      </c>
      <c r="P7" s="115">
        <f>+O7</f>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3157444</v>
      </c>
      <c r="F10" s="115">
        <v>3157444</v>
      </c>
      <c r="G10" s="116">
        <v>3157444</v>
      </c>
      <c r="H10" s="292"/>
      <c r="I10" s="288"/>
      <c r="J10" s="115">
        <f>+'Pt 2 Premium and Claims'!K16</f>
        <v>297652.03000000003</v>
      </c>
      <c r="K10" s="115">
        <f>+J10</f>
        <v>297652.03000000003</v>
      </c>
      <c r="L10" s="116">
        <f>+K10</f>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f>+'Pt 2 Premium and Claims'!E17</f>
        <v>6754128</v>
      </c>
      <c r="F11" s="115">
        <f>+E11</f>
        <v>6754128</v>
      </c>
      <c r="G11" s="314"/>
      <c r="H11" s="292"/>
      <c r="I11" s="288"/>
      <c r="J11" s="115">
        <f>+'Pt 2 Premium and Claims'!K17</f>
        <v>769335</v>
      </c>
      <c r="K11" s="115">
        <f>+J11</f>
        <v>769335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31004039</v>
      </c>
      <c r="F12" s="115">
        <v>26774420</v>
      </c>
      <c r="G12" s="311"/>
      <c r="H12" s="114"/>
      <c r="I12" s="115"/>
      <c r="J12" s="115">
        <f>+J6+J7-J10-J11</f>
        <v>3146757.9699999997</v>
      </c>
      <c r="K12" s="115">
        <f>+K6+K7-K10-K11</f>
        <v>3146757.9699999997</v>
      </c>
      <c r="L12" s="311"/>
      <c r="M12" s="114"/>
      <c r="N12" s="115"/>
      <c r="O12" s="115">
        <f>+O6+O7-O10-O11</f>
        <v>476309</v>
      </c>
      <c r="P12" s="115">
        <f>+O12</f>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32027745</v>
      </c>
      <c r="F15" s="106">
        <f>+E15</f>
        <v>32027745</v>
      </c>
      <c r="G15" s="107">
        <v>38781873</v>
      </c>
      <c r="H15" s="117"/>
      <c r="I15" s="118"/>
      <c r="J15" s="106">
        <f>+'Pt 1 Summary of Data'!K5-J10-J11-J9</f>
        <v>2848301</v>
      </c>
      <c r="K15" s="106">
        <f>+J15</f>
        <v>2848301</v>
      </c>
      <c r="L15" s="106">
        <f>+'Pt 1 Summary of Data'!O5-L10</f>
        <v>3617636</v>
      </c>
      <c r="M15" s="117"/>
      <c r="N15" s="118"/>
      <c r="O15" s="106">
        <f>+'Pt 1 Summary of Data'!P5+'Pt 1 Summary of Data'!P6+'Pt 1 Summary of Data'!P7-'Pt 3 MLR and Rebate Calculation'!O10-'Pt 3 MLR and Rebate Calculation'!O11</f>
        <v>593003</v>
      </c>
      <c r="P15" s="106">
        <f>+O15</f>
        <v>593003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f>+E15-E16</f>
        <v>30028462</v>
      </c>
      <c r="F17" s="115">
        <f>+F15-F16</f>
        <v>30028462</v>
      </c>
      <c r="G17" s="314"/>
      <c r="H17" s="114"/>
      <c r="I17" s="115"/>
      <c r="J17" s="115">
        <f>+J15-J16</f>
        <v>2848301</v>
      </c>
      <c r="K17" s="115">
        <f>+J17</f>
        <v>2848301</v>
      </c>
      <c r="L17" s="314"/>
      <c r="M17" s="114"/>
      <c r="N17" s="115"/>
      <c r="O17" s="115">
        <f>+O15-O16</f>
        <v>593003</v>
      </c>
      <c r="P17" s="115">
        <f>+O17</f>
        <v>593003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37768167</v>
      </c>
      <c r="H19" s="347"/>
      <c r="I19" s="346"/>
      <c r="J19" s="346"/>
      <c r="K19" s="346"/>
      <c r="L19" s="107">
        <f>+L6+L7-L8-L9-L10</f>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Data'!I44+'Pt 1 Summary of Data'!I45+'Pt 1 Summary of Data'!I46+'Pt 1 Summary of Data'!I47+'Pt 1 Summary of Data'!I51</f>
        <v>5837451.9900000002</v>
      </c>
      <c r="H20" s="292"/>
      <c r="I20" s="288"/>
      <c r="J20" s="288"/>
      <c r="K20" s="288"/>
      <c r="L20" s="116">
        <f>+'Pt 1 Summary of Data'!K44+'Pt 1 Summary of Data'!K45+'Pt 1 Summary of Data'!K46+'Pt 1 Summary of Data'!K47+'Pt 1 Summary of Data'!K51</f>
        <v>805079.18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1.0267946601911393</v>
      </c>
      <c r="H21" s="292"/>
      <c r="I21" s="288"/>
      <c r="J21" s="288"/>
      <c r="K21" s="288"/>
      <c r="L21" s="255">
        <f>+L19/(L15-L16)</f>
        <v>1.0825005528472185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+G25</f>
        <v>1103477.7</v>
      </c>
      <c r="H23" s="292"/>
      <c r="I23" s="288"/>
      <c r="J23" s="288"/>
      <c r="K23" s="288"/>
      <c r="L23" s="116">
        <f>+L25</f>
        <v>108529.08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-6823028.9900000002</v>
      </c>
      <c r="H24" s="292"/>
      <c r="I24" s="288"/>
      <c r="J24" s="288"/>
      <c r="K24" s="288"/>
      <c r="L24" s="116">
        <f>+L15-L19-L16-L20</f>
        <v>-1103536.1499999999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f>+(G15-G16)*0.03</f>
        <v>1103477.7</v>
      </c>
      <c r="H25" s="292"/>
      <c r="I25" s="288"/>
      <c r="J25" s="288"/>
      <c r="K25" s="288"/>
      <c r="L25" s="116">
        <f>+(L15-L16)*0.03</f>
        <v>108529.08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+G27</f>
        <v>6940929.6900000004</v>
      </c>
      <c r="H26" s="292"/>
      <c r="I26" s="288"/>
      <c r="J26" s="288"/>
      <c r="K26" s="288"/>
      <c r="L26" s="116">
        <f>+L28</f>
        <v>723527.20000000007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6940929.6900000004</v>
      </c>
      <c r="H27" s="292"/>
      <c r="I27" s="288"/>
      <c r="J27" s="288"/>
      <c r="K27" s="288"/>
      <c r="L27" s="116">
        <f>+L20+L23</f>
        <v>913608.26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9355801</v>
      </c>
      <c r="H28" s="292"/>
      <c r="I28" s="288"/>
      <c r="J28" s="288"/>
      <c r="K28" s="288"/>
      <c r="L28" s="381">
        <f>+((L15-L16)*0.2)+L16</f>
        <v>723527.20000000007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381">
        <f>+((G15-G16)*0.2)+G16</f>
        <v>9355801</v>
      </c>
      <c r="H29" s="292"/>
      <c r="I29" s="288"/>
      <c r="J29" s="288"/>
      <c r="K29" s="288"/>
      <c r="L29" s="381">
        <f>+((L15-L16)*0.2)+L16</f>
        <v>723527.20000000007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31840943.309999999</v>
      </c>
      <c r="H30" s="292"/>
      <c r="I30" s="288"/>
      <c r="J30" s="288"/>
      <c r="K30" s="288"/>
      <c r="L30" s="116">
        <f>+L15-L26</f>
        <v>2894108.8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6940930</v>
      </c>
      <c r="H31" s="292"/>
      <c r="I31" s="288"/>
      <c r="J31" s="288"/>
      <c r="K31" s="288"/>
      <c r="L31" s="116">
        <v>860261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31840943</v>
      </c>
      <c r="H32" s="292"/>
      <c r="I32" s="288"/>
      <c r="J32" s="288"/>
      <c r="K32" s="288"/>
      <c r="L32" s="116">
        <f>+L15-L31</f>
        <v>2757375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1.1861510194594425</v>
      </c>
      <c r="H33" s="354"/>
      <c r="I33" s="355"/>
      <c r="J33" s="355"/>
      <c r="K33" s="355"/>
      <c r="L33" s="375">
        <f>+L19/L32</f>
        <v>1.4202250219864907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3499982</v>
      </c>
      <c r="H34" s="292"/>
      <c r="I34" s="288"/>
      <c r="J34" s="288"/>
      <c r="K34" s="288"/>
      <c r="L34" s="116">
        <v>819437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3499982</v>
      </c>
      <c r="H35" s="292"/>
      <c r="I35" s="288"/>
      <c r="J35" s="288"/>
      <c r="K35" s="288"/>
      <c r="L35" s="116">
        <v>819437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f>+'Pt 1 Summary of Data'!E60</f>
        <v>9622.1666666666661</v>
      </c>
      <c r="F37" s="256">
        <v>8137</v>
      </c>
      <c r="G37" s="312"/>
      <c r="H37" s="121"/>
      <c r="I37" s="122"/>
      <c r="J37" s="256">
        <f>+'Pt 1 Summary of Data'!K60</f>
        <v>743.16666666666663</v>
      </c>
      <c r="K37" s="256">
        <v>743</v>
      </c>
      <c r="L37" s="312"/>
      <c r="M37" s="121"/>
      <c r="N37" s="122"/>
      <c r="O37" s="256">
        <f>+'Pt 1 Summary of Data'!Q60</f>
        <v>74.666666666666671</v>
      </c>
      <c r="P37" s="256">
        <f>+O37</f>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2.6831600000000001E-2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f>+F38*F40</f>
        <v>2.6831600000000001E-2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f>+E12/E17</f>
        <v>1.0324884104953493</v>
      </c>
      <c r="F44" s="260">
        <f>+F12/F17</f>
        <v>0.89163474306476298</v>
      </c>
      <c r="G44" s="311"/>
      <c r="H44" s="262"/>
      <c r="I44" s="260"/>
      <c r="J44" s="383">
        <f>+J12/J17</f>
        <v>1.1047842099553382</v>
      </c>
      <c r="K44" s="260">
        <f>+K12/K17</f>
        <v>1.1047842099553382</v>
      </c>
      <c r="L44" s="311"/>
      <c r="M44" s="262"/>
      <c r="N44" s="260"/>
      <c r="O44" s="260">
        <f>+O12/O17</f>
        <v>0.80321516080019828</v>
      </c>
      <c r="P44" s="260">
        <f>+P12/P17</f>
        <v>0.80321516080019828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f>+F41</f>
        <v>2.6831600000000001E-2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f>+F44+F46</f>
        <v>0.91846634306476294</v>
      </c>
      <c r="G47" s="311"/>
      <c r="H47" s="292"/>
      <c r="I47" s="288"/>
      <c r="J47" s="288"/>
      <c r="K47" s="260">
        <f>+K44+K46</f>
        <v>1.1047842099553382</v>
      </c>
      <c r="L47" s="311"/>
      <c r="M47" s="292"/>
      <c r="N47" s="288"/>
      <c r="O47" s="288"/>
      <c r="P47" s="260">
        <f>+P44</f>
        <v>0.80321516080019828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f>+F47</f>
        <v>0.91846634306476294</v>
      </c>
      <c r="G50" s="311"/>
      <c r="H50" s="293"/>
      <c r="I50" s="289"/>
      <c r="J50" s="289"/>
      <c r="K50" s="260">
        <f>+K47</f>
        <v>1.1047842099553382</v>
      </c>
      <c r="L50" s="311"/>
      <c r="M50" s="293"/>
      <c r="N50" s="289"/>
      <c r="O50" s="289"/>
      <c r="P50" s="260">
        <f>+P47</f>
        <v>0.80321516080019828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f>+F15-F16</f>
        <v>30028462</v>
      </c>
      <c r="G51" s="311"/>
      <c r="H51" s="292"/>
      <c r="I51" s="288"/>
      <c r="J51" s="288"/>
      <c r="K51" s="115">
        <f>+K15-K16</f>
        <v>2848301</v>
      </c>
      <c r="L51" s="311"/>
      <c r="M51" s="292"/>
      <c r="N51" s="288"/>
      <c r="O51" s="288"/>
      <c r="P51" s="115">
        <f>+P15-P16</f>
        <v>593003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382">
        <v>0</v>
      </c>
      <c r="G52" s="311"/>
      <c r="H52" s="292"/>
      <c r="I52" s="288"/>
      <c r="J52" s="288"/>
      <c r="K52" s="382">
        <v>0</v>
      </c>
      <c r="L52" s="311"/>
      <c r="M52" s="292"/>
      <c r="N52" s="288"/>
      <c r="O52" s="288"/>
      <c r="P52" s="382">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1" sqref="B6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6" sqref="D20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thickTop="1" thickBot="1" x14ac:dyDescent="0.3">
      <c r="B5" s="219" t="s">
        <v>501</v>
      </c>
      <c r="C5" s="150"/>
      <c r="D5" s="221" t="s">
        <v>502</v>
      </c>
      <c r="E5" s="7"/>
    </row>
    <row r="6" spans="1:5" ht="35.25" customHeight="1" thickTop="1" thickBot="1" x14ac:dyDescent="0.3">
      <c r="B6" s="219" t="s">
        <v>503</v>
      </c>
      <c r="C6" s="150"/>
      <c r="D6" s="221" t="s">
        <v>504</v>
      </c>
      <c r="E6" s="7"/>
    </row>
    <row r="7" spans="1:5" ht="35.25" customHeight="1" thickTop="1" x14ac:dyDescent="0.25">
      <c r="B7" s="219" t="s">
        <v>505</v>
      </c>
      <c r="C7" s="150"/>
      <c r="D7" s="221" t="s">
        <v>506</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507</v>
      </c>
      <c r="C27" s="150"/>
      <c r="D27" s="223" t="s">
        <v>508</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509</v>
      </c>
      <c r="C56" s="152"/>
      <c r="D56" s="222" t="s">
        <v>510</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511</v>
      </c>
      <c r="C67" s="152"/>
      <c r="D67" s="222" t="s">
        <v>510</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512</v>
      </c>
      <c r="C78" s="152"/>
      <c r="D78" s="222" t="s">
        <v>510</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513</v>
      </c>
      <c r="C89" s="152"/>
      <c r="D89" s="222" t="s">
        <v>510</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514</v>
      </c>
      <c r="C100" s="152"/>
      <c r="D100" s="222" t="s">
        <v>510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515</v>
      </c>
      <c r="C111" s="152"/>
      <c r="D111" s="222" t="s">
        <v>516</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518</v>
      </c>
      <c r="C123" s="150"/>
      <c r="D123" s="222" t="s">
        <v>517</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519</v>
      </c>
      <c r="C134" s="150"/>
      <c r="D134" s="222" t="s">
        <v>516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521</v>
      </c>
      <c r="C156" s="150"/>
      <c r="D156" s="222" t="s">
        <v>522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524</v>
      </c>
      <c r="C167" s="150"/>
      <c r="D167" s="222"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525</v>
      </c>
      <c r="C178" s="150"/>
      <c r="D178" s="222" t="s">
        <v>526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527</v>
      </c>
      <c r="C189" s="150"/>
      <c r="D189" s="222" t="s">
        <v>516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528</v>
      </c>
      <c r="C200" s="150"/>
      <c r="D200" s="222" t="s">
        <v>516</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purl.org/dc/elements/1.1/"/>
    <ds:schemaRef ds:uri="http://purl.org/dc/dcmitype/"/>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2015-07-16T22:40:57Z</cp:lastPrinted>
  <dcterms:created xsi:type="dcterms:W3CDTF">2012-03-15T16:14:51Z</dcterms:created>
  <dcterms:modified xsi:type="dcterms:W3CDTF">2015-09-16T04:01:17Z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