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71027"/>
</workbook>
</file>

<file path=xl/calcChain.xml><?xml version="1.0" encoding="utf-8"?>
<calcChain xmlns="http://schemas.openxmlformats.org/spreadsheetml/2006/main">
  <c r="K60" i="4" l="1"/>
  <c r="K59" i="4"/>
  <c r="K58" i="4"/>
  <c r="K57" i="4"/>
  <c r="K56" i="4"/>
  <c r="J16" i="10"/>
  <c r="K16" i="10" s="1"/>
  <c r="K40" i="10"/>
  <c r="J37" i="10"/>
  <c r="K37" i="10" s="1"/>
  <c r="K38" i="10" s="1"/>
  <c r="K41" i="10" s="1"/>
  <c r="K46" i="10" s="1"/>
  <c r="K15" i="10"/>
  <c r="J15" i="10"/>
  <c r="I17" i="10"/>
  <c r="H17" i="10"/>
  <c r="I12" i="10"/>
  <c r="I44" i="10" s="1"/>
  <c r="H12" i="10"/>
  <c r="H44" i="10" s="1"/>
  <c r="J60" i="4"/>
  <c r="K5" i="4"/>
  <c r="J5" i="4"/>
  <c r="K54" i="18"/>
  <c r="J12" i="4" s="1"/>
  <c r="K12" i="4" s="1"/>
  <c r="J17" i="10" l="1"/>
  <c r="K51" i="10" s="1"/>
  <c r="J6" i="10"/>
  <c r="K17" i="10"/>
  <c r="J12" i="10" l="1"/>
  <c r="J44" i="10" s="1"/>
  <c r="K6" i="10"/>
  <c r="K12" i="10" s="1"/>
  <c r="K44" i="10" s="1"/>
  <c r="K47" i="10" s="1"/>
  <c r="K50" i="10" s="1"/>
</calcChain>
</file>

<file path=xl/sharedStrings.xml><?xml version="1.0" encoding="utf-8"?>
<sst xmlns="http://schemas.openxmlformats.org/spreadsheetml/2006/main" count="585" uniqueCount="511">
  <si>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</si>
  <si>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</si>
  <si>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</si>
  <si>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</si>
  <si>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</si>
  <si>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</si>
  <si>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</si>
  <si>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</si>
  <si>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</si>
  <si>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</si>
  <si>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</si>
  <si>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</si>
  <si>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</si>
  <si>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</si>
  <si>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</si>
  <si>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</si>
  <si>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</si>
  <si>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</si>
  <si>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</si>
  <si>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</si>
  <si>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</si>
  <si>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</si>
  <si>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</si>
  <si>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</si>
  <si>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</si>
  <si>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</si>
  <si>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</si>
  <si>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</si>
  <si>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</si>
  <si>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</si>
  <si>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</si>
  <si>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</si>
  <si>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</si>
  <si>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</si>
  <si>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</si>
  <si>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</si>
  <si>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</si>
  <si>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</si>
  <si>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</si>
  <si>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</si>
  <si>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</si>
  <si>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</si>
  <si>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</si>
  <si>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</si>
  <si>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</si>
  <si>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</si>
  <si>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</si>
  <si>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</si>
  <si>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</si>
  <si>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</si>
  <si>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</si>
  <si>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</si>
  <si>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</si>
  <si>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</si>
  <si>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</si>
  <si>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</si>
  <si>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</si>
  <si>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</si>
  <si>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</si>
  <si>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</si>
  <si>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</si>
  <si>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</si>
  <si>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</si>
  <si>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</si>
  <si>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</si>
  <si>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</si>
  <si>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</si>
  <si>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</si>
  <si>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</si>
  <si>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</si>
  <si>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</si>
  <si>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</si>
  <si>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</si>
  <si>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</si>
  <si>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</si>
  <si>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</si>
  <si>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</si>
  <si>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</si>
  <si>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</si>
  <si>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</si>
  <si>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</si>
  <si>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</si>
  <si>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</si>
  <si>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</si>
  <si>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</si>
  <si>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</si>
  <si>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</si>
  <si>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</si>
  <si>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</si>
  <si>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</si>
  <si>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</si>
  <si>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</si>
  <si>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</si>
  <si>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</si>
  <si>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</si>
  <si>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</si>
  <si>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</si>
  <si>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</si>
  <si>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</si>
  <si>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</si>
  <si>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</si>
  <si>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</si>
  <si>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</si>
  <si>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</si>
  <si>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</si>
  <si>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</si>
  <si>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</si>
  <si>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</si>
  <si>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</si>
  <si>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</si>
  <si>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</si>
  <si>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</si>
  <si>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</si>
  <si>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</si>
  <si>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</si>
  <si>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</si>
  <si>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</si>
  <si>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</si>
  <si>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</si>
  <si>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</si>
  <si>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</si>
  <si>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</si>
  <si>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</si>
  <si>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</si>
  <si>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</si>
  <si>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</si>
  <si>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</si>
  <si>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</si>
  <si>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</si>
  <si>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</si>
  <si>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</si>
  <si>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</si>
  <si>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</si>
  <si>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</si>
  <si>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</si>
  <si>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</si>
  <si>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</si>
  <si>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</si>
  <si>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</si>
  <si>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</si>
  <si>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</si>
  <si>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</si>
  <si>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</si>
  <si>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</si>
  <si>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</si>
  <si>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</si>
  <si>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</si>
  <si>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</si>
  <si>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</si>
  <si>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</si>
  <si>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</si>
  <si>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</si>
  <si>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</si>
  <si>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</si>
  <si>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</si>
  <si>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</si>
  <si>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</si>
  <si>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</si>
  <si>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</si>
  <si>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</si>
  <si>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</si>
  <si>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</si>
  <si>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</si>
  <si>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</si>
  <si>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</si>
  <si>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</si>
  <si>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</si>
  <si>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</si>
  <si>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</si>
  <si>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</si>
  <si>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</si>
  <si>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</si>
  <si>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</si>
  <si>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</si>
  <si>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</si>
  <si>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</si>
  <si>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</si>
  <si>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</si>
  <si>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</si>
  <si>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</si>
  <si>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</si>
  <si>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</si>
  <si>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</si>
  <si>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</si>
  <si>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</si>
  <si>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</si>
  <si>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</si>
  <si>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</si>
  <si>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</si>
  <si>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</si>
  <si>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</si>
  <si>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</si>
  <si>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</si>
  <si>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</si>
  <si>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</si>
  <si>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</si>
  <si>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</si>
  <si>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</si>
  <si>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</si>
  <si>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</si>
  <si>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</si>
  <si>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</si>
  <si>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</si>
  <si>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</si>
  <si>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</si>
  <si>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</si>
  <si>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</si>
  <si>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</si>
  <si>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</si>
  <si>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</si>
  <si>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</si>
  <si>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</si>
  <si>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</si>
  <si>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</si>
  <si>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</si>
  <si>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</si>
  <si>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</si>
  <si>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</si>
  <si>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</si>
  <si>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</si>
  <si>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</si>
  <si>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</si>
  <si>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</si>
  <si>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</si>
  <si>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</si>
  <si>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</si>
  <si>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</si>
  <si>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</si>
  <si>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</si>
  <si>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</si>
  <si>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</si>
  <si>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</si>
  <si>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</si>
  <si>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</si>
  <si>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</si>
  <si>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</si>
  <si>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</si>
  <si>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</si>
  <si>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</si>
  <si>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</si>
  <si>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</si>
  <si>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</si>
  <si>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</si>
  <si>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</si>
  <si>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</si>
  <si>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</si>
  <si>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</si>
  <si>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</si>
  <si>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</si>
  <si>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</si>
  <si>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</si>
  <si>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</si>
  <si>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</si>
  <si>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</si>
  <si>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</si>
  <si>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</si>
  <si>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</si>
  <si>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</si>
  <si>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</si>
  <si>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</si>
  <si>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</si>
  <si>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</si>
  <si>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</si>
  <si>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</si>
  <si>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</si>
  <si>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</si>
  <si>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</si>
  <si>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</si>
  <si>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</si>
  <si>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</si>
  <si>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</si>
  <si>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</si>
  <si>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</si>
  <si>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</si>
  <si>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</si>
  <si>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</si>
  <si>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</si>
  <si>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</si>
  <si>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</si>
  <si>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</si>
  <si>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</si>
  <si>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</si>
  <si>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</si>
  <si>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</si>
  <si>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</si>
  <si>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</si>
  <si>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</si>
  <si>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</si>
  <si>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</si>
  <si>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</si>
  <si>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</si>
  <si>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</si>
  <si>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</si>
  <si>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</si>
  <si>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</si>
  <si>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</si>
  <si>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</si>
  <si>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</si>
  <si>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</si>
  <si>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</si>
  <si>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</si>
  <si>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</si>
  <si>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</si>
  <si>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</si>
  <si>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</si>
  <si>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</si>
  <si>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</si>
  <si>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</si>
  <si>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</si>
  <si>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</si>
  <si>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</si>
  <si>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</si>
  <si>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</si>
  <si>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</si>
  <si>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</si>
  <si>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</si>
  <si>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</si>
  <si>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</si>
  <si>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</si>
  <si>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</si>
  <si>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</si>
  <si>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</si>
  <si>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</si>
  <si>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</si>
  <si>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</si>
  <si>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</si>
  <si>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</si>
  <si>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</si>
  <si>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</si>
  <si>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</si>
  <si>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</si>
  <si>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</si>
  <si>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</si>
  <si>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</si>
  <si>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</si>
  <si>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</si>
  <si>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</si>
  <si>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</si>
  <si>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</si>
  <si>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</si>
  <si>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</si>
  <si>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</si>
  <si>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</si>
  <si>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</si>
  <si>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</si>
  <si>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</si>
  <si>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</si>
  <si>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</si>
  <si>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</si>
  <si>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</si>
  <si>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</si>
  <si>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</si>
  <si>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</si>
  <si>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</si>
  <si>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</si>
  <si>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</si>
  <si>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</si>
  <si>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</si>
  <si>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</si>
  <si>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</si>
  <si>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</si>
  <si>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</si>
  <si>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</si>
  <si>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</si>
  <si>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</si>
  <si>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</si>
  <si>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</si>
  <si>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</si>
  <si>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</si>
  <si>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</si>
  <si>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</si>
  <si>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</si>
  <si>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</si>
  <si>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</si>
  <si>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</si>
  <si>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</si>
  <si>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</si>
  <si>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</si>
  <si>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</si>
  <si>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</si>
  <si>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</si>
  <si>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</si>
  <si>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</si>
  <si>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</si>
  <si>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</si>
  <si>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</si>
  <si>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</si>
  <si>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</si>
  <si>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</si>
  <si>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</si>
  <si>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</si>
  <si>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</si>
  <si>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</si>
  <si>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</si>
  <si>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</si>
  <si>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</si>
  <si>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</si>
  <si>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</si>
  <si>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</si>
  <si>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</si>
  <si>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</si>
  <si>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</si>
  <si>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</si>
  <si>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</si>
  <si>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</si>
  <si>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</si>
  <si>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</si>
  <si>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</si>
  <si>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</si>
  <si>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</si>
  <si>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</si>
  <si>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</si>
  <si>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</si>
  <si>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</si>
  <si>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</si>
  <si>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</si>
  <si>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</si>
  <si>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</si>
  <si>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</si>
  <si>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</si>
  <si>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</si>
  <si>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</si>
  <si>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</si>
  <si>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</si>
  <si>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</si>
  <si>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</si>
  <si>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</si>
  <si>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</si>
  <si>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</si>
  <si>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</si>
  <si>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</si>
  <si>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</si>
  <si>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</si>
  <si>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</si>
  <si>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</si>
  <si>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</si>
  <si>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</si>
  <si>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</si>
  <si>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</si>
  <si>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</si>
  <si>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</si>
  <si>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</si>
  <si>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</si>
  <si>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</si>
  <si>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</si>
  <si>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</si>
  <si>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</si>
  <si>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</si>
  <si>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</si>
  <si>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</si>
  <si>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</si>
  <si>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</si>
  <si>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</si>
  <si>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</si>
  <si>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</si>
  <si>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</si>
  <si>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</si>
  <si>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</si>
  <si>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</si>
  <si>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</si>
  <si>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</si>
  <si>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</si>
  <si>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</si>
  <si>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</si>
  <si>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</si>
  <si>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</si>
  <si>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</si>
  <si>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</si>
  <si>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</si>
  <si>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</si>
  <si>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</si>
  <si>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</si>
  <si>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</si>
  <si>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</si>
  <si>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</si>
  <si>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</si>
  <si>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</si>
  <si>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</si>
  <si>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</si>
  <si>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</si>
  <si>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</si>
  <si>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</si>
  <si>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</si>
  <si>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</si>
  <si>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</si>
  <si>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</si>
  <si>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</si>
  <si>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</si>
  <si>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</si>
  <si>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</si>
  <si>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</si>
  <si>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</si>
  <si>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</si>
  <si>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</si>
  <si>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Alternative Insurance Corporation</t>
  </si>
  <si>
    <t>Munich Re Grp</t>
  </si>
  <si>
    <t>00361</t>
  </si>
  <si>
    <t>2014</t>
  </si>
  <si>
    <t>2711 Centerville Road, Suite 400 Wilmington, DE 19808</t>
  </si>
  <si>
    <t>522048110</t>
  </si>
  <si>
    <t>011574</t>
  </si>
  <si>
    <t>19720</t>
  </si>
  <si>
    <t>85421</t>
  </si>
  <si>
    <t>17</t>
  </si>
  <si>
    <t>Based on actual.</t>
  </si>
  <si>
    <t>Actual by state, allocated among lines based on earned premium.</t>
  </si>
  <si>
    <t>None.</t>
  </si>
  <si>
    <t>Actual by state, allocated among lines by earned premium.</t>
  </si>
  <si>
    <t>Based on actual charges for servcies, allocated among lines based on paid claims.</t>
  </si>
  <si>
    <t>Based on actual charges for services, allocated among lines based on paid claims.</t>
  </si>
  <si>
    <t>Based on earned premium.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</si>
</sst>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170</v>
      </c>
    </row>
    <row r="13" spans="1:6" x14ac:dyDescent="0.4">
      <c r="B13" s="232" t="s">
        <v>50</v>
      </c>
      <c r="C13" s="378" t="s">
        <v>144</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K57" sqref="K57:K60"/>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c r="E5" s="106"/>
      <c r="F5" s="106"/>
      <c r="G5" s="106"/>
      <c r="H5" s="106"/>
      <c r="I5" s="105"/>
      <c r="J5" s="105">
        <f>'Pt 2 Premium and Claims'!J5</f>
        <v>669417</v>
      </c>
      <c r="K5" s="106">
        <f>J5</f>
        <v>669417</v>
      </c>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c r="E12" s="106"/>
      <c r="F12" s="106"/>
      <c r="G12" s="106"/>
      <c r="H12" s="106"/>
      <c r="I12" s="105"/>
      <c r="J12" s="105">
        <f>'Pt 2 Premium and Claims'!K54</f>
        <v>580166.57809049869</v>
      </c>
      <c r="K12" s="106">
        <f>J12</f>
        <v>580166.57809049869</v>
      </c>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v>30409</v>
      </c>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v>591</v>
      </c>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v>148</v>
      </c>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v>0</v>
      </c>
      <c r="K56" s="122">
        <f>J56</f>
        <v>0</v>
      </c>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c r="E57" s="125"/>
      <c r="F57" s="125"/>
      <c r="G57" s="125"/>
      <c r="H57" s="125"/>
      <c r="I57" s="124"/>
      <c r="J57" s="124">
        <v>0</v>
      </c>
      <c r="K57" s="125">
        <f t="shared" ref="K57:K60" si="0">J57</f>
        <v>0</v>
      </c>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v>0</v>
      </c>
      <c r="K58" s="125">
        <f t="shared" si="0"/>
        <v>0</v>
      </c>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c r="E59" s="125"/>
      <c r="F59" s="125"/>
      <c r="G59" s="125"/>
      <c r="H59" s="125"/>
      <c r="I59" s="124"/>
      <c r="J59" s="124">
        <v>1833</v>
      </c>
      <c r="K59" s="125">
        <f t="shared" si="0"/>
        <v>1833</v>
      </c>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c r="E60" s="128"/>
      <c r="F60" s="128"/>
      <c r="G60" s="128"/>
      <c r="H60" s="128"/>
      <c r="I60" s="127"/>
      <c r="J60" s="127">
        <f>J59/12</f>
        <v>152.75</v>
      </c>
      <c r="K60" s="128">
        <f t="shared" si="0"/>
        <v>152.75</v>
      </c>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27" sqref="K2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v>669417</v>
      </c>
      <c r="K5" s="118">
        <v>669417</v>
      </c>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v>669417</v>
      </c>
      <c r="K18" s="110">
        <v>669417</v>
      </c>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c r="F24" s="110"/>
      <c r="G24" s="110"/>
      <c r="H24" s="110"/>
      <c r="I24" s="109"/>
      <c r="J24" s="293"/>
      <c r="K24" s="110">
        <v>525538.35</v>
      </c>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v>54628.228090498706</v>
      </c>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c r="E54" s="115"/>
      <c r="F54" s="115"/>
      <c r="G54" s="115"/>
      <c r="H54" s="115"/>
      <c r="I54" s="114"/>
      <c r="J54" s="114"/>
      <c r="K54" s="115">
        <f>K24+K27</f>
        <v>580166.57809049869</v>
      </c>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x14ac:dyDescent="0.4">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workbookViewId="0">
      <pane xSplit="2" ySplit="3" topLeftCell="E35" activePane="bottomRight" state="frozen"/>
      <selection activeCell="B1" sqref="B1"/>
      <selection pane="topRight" activeCell="B1" sqref="B1"/>
      <selection pane="bottomLeft" activeCell="B1" sqref="B1"/>
      <selection pane="bottomRight" activeCell="K50" sqref="K50"/>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v>1488340</v>
      </c>
      <c r="I5" s="118">
        <v>1595308</v>
      </c>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c r="F6" s="115"/>
      <c r="G6" s="116"/>
      <c r="H6" s="109">
        <v>1493151.8599999999</v>
      </c>
      <c r="I6" s="110">
        <v>1627443.51</v>
      </c>
      <c r="J6" s="115">
        <f>'Pt 2 Premium and Claims'!K54</f>
        <v>580166.57809049869</v>
      </c>
      <c r="K6" s="115">
        <f>SUM(H6:J6)</f>
        <v>3700761.9480904988</v>
      </c>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c r="D12" s="115"/>
      <c r="E12" s="115"/>
      <c r="F12" s="115"/>
      <c r="G12" s="311"/>
      <c r="H12" s="114">
        <f>H6+H7</f>
        <v>1493151.8599999999</v>
      </c>
      <c r="I12" s="115">
        <f t="shared" ref="I12:K12" si="0">I6+I7</f>
        <v>1627443.51</v>
      </c>
      <c r="J12" s="115">
        <f t="shared" si="0"/>
        <v>580166.57809049869</v>
      </c>
      <c r="K12" s="115">
        <f t="shared" si="0"/>
        <v>3700761.9480904988</v>
      </c>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c r="D15" s="118"/>
      <c r="E15" s="106"/>
      <c r="F15" s="106"/>
      <c r="G15" s="107"/>
      <c r="H15" s="117">
        <v>1762656</v>
      </c>
      <c r="I15" s="118">
        <v>1457266</v>
      </c>
      <c r="J15" s="106">
        <f>'Pt 2 Premium and Claims'!J5</f>
        <v>669417</v>
      </c>
      <c r="K15" s="106">
        <f>SUM(H15:J15)</f>
        <v>3889339</v>
      </c>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c r="D16" s="110"/>
      <c r="E16" s="115"/>
      <c r="F16" s="115"/>
      <c r="G16" s="116"/>
      <c r="H16" s="109">
        <v>144859</v>
      </c>
      <c r="I16" s="110">
        <v>71479</v>
      </c>
      <c r="J16" s="115">
        <f>SUM('Pt 1 Summary of Data'!J25:J34)</f>
        <v>31148</v>
      </c>
      <c r="K16" s="115">
        <f>SUM(H16:J16)</f>
        <v>247486</v>
      </c>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c r="D17" s="115"/>
      <c r="E17" s="115"/>
      <c r="F17" s="115"/>
      <c r="G17" s="314"/>
      <c r="H17" s="114">
        <f>H15-H16</f>
        <v>1617797</v>
      </c>
      <c r="I17" s="115">
        <f t="shared" ref="I17:K17" si="1">I15-I16</f>
        <v>1385787</v>
      </c>
      <c r="J17" s="115">
        <f t="shared" si="1"/>
        <v>638269</v>
      </c>
      <c r="K17" s="115">
        <f t="shared" si="1"/>
        <v>3641853</v>
      </c>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c r="D37" s="122"/>
      <c r="E37" s="256"/>
      <c r="F37" s="256"/>
      <c r="G37" s="312"/>
      <c r="H37" s="121">
        <v>502</v>
      </c>
      <c r="I37" s="122">
        <v>363.41666666666669</v>
      </c>
      <c r="J37" s="256">
        <f>'Pt 1 Summary of Data'!J60</f>
        <v>152.75</v>
      </c>
      <c r="K37" s="256">
        <f>SUM(H37:J37)</f>
        <v>1018.1666666666667</v>
      </c>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c r="G38" s="353"/>
      <c r="H38" s="351"/>
      <c r="I38" s="352"/>
      <c r="J38" s="352"/>
      <c r="K38" s="267">
        <f>0.083+((K37-1000)/(2500-1000))*(0.052-0.083)</f>
        <v>8.2624555555555562E-2</v>
      </c>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v>2912</v>
      </c>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c r="G40" s="311"/>
      <c r="H40" s="292"/>
      <c r="I40" s="288"/>
      <c r="J40" s="288"/>
      <c r="K40" s="267">
        <f>1.164+((K39-2500)/(5000-2500))*(1.402-1.164)</f>
        <v>1.2032224</v>
      </c>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c r="G41" s="311"/>
      <c r="H41" s="292"/>
      <c r="I41" s="288"/>
      <c r="J41" s="288"/>
      <c r="K41" s="260">
        <f>K38*K40</f>
        <v>9.9415716034488899E-2</v>
      </c>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c r="D44" s="260"/>
      <c r="E44" s="260"/>
      <c r="F44" s="260"/>
      <c r="G44" s="311"/>
      <c r="H44" s="262">
        <f>H12/H17</f>
        <v>0.92295378221124147</v>
      </c>
      <c r="I44" s="260">
        <f t="shared" ref="I44:K44" si="2">I12/I17</f>
        <v>1.1743821453080452</v>
      </c>
      <c r="J44" s="260">
        <f t="shared" si="2"/>
        <v>0.90896875469511862</v>
      </c>
      <c r="K44" s="260">
        <f t="shared" si="2"/>
        <v>1.0161755425302721</v>
      </c>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c r="G46" s="311"/>
      <c r="H46" s="292"/>
      <c r="I46" s="288"/>
      <c r="J46" s="288"/>
      <c r="K46" s="260">
        <f>K41</f>
        <v>9.9415716034488899E-2</v>
      </c>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c r="G47" s="311"/>
      <c r="H47" s="292"/>
      <c r="I47" s="288"/>
      <c r="J47" s="288"/>
      <c r="K47" s="260">
        <f>K44+K46</f>
        <v>1.1155912585647609</v>
      </c>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c r="D49" s="141"/>
      <c r="E49" s="141"/>
      <c r="F49" s="141"/>
      <c r="G49" s="312"/>
      <c r="H49" s="140">
        <v>0.8</v>
      </c>
      <c r="I49" s="141">
        <v>0.8</v>
      </c>
      <c r="J49" s="141">
        <v>0.8</v>
      </c>
      <c r="K49" s="141">
        <v>0.8</v>
      </c>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c r="G50" s="311"/>
      <c r="H50" s="293"/>
      <c r="I50" s="289"/>
      <c r="J50" s="289"/>
      <c r="K50" s="260">
        <f>K47</f>
        <v>1.1155912585647609</v>
      </c>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c r="G51" s="311"/>
      <c r="H51" s="292"/>
      <c r="I51" s="288"/>
      <c r="J51" s="288"/>
      <c r="K51" s="115">
        <f>J17</f>
        <v>638269</v>
      </c>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c r="G52" s="311"/>
      <c r="H52" s="292"/>
      <c r="I52" s="288"/>
      <c r="J52" s="288"/>
      <c r="K52" s="115">
        <v>0</v>
      </c>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c r="D4" s="149"/>
      <c r="E4" s="149"/>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c r="D11" s="119"/>
      <c r="E11" s="119"/>
      <c r="F11" s="119"/>
      <c r="G11" s="119"/>
      <c r="H11" s="119"/>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v>0</v>
      </c>
      <c r="E16" s="119"/>
      <c r="F16" s="119"/>
      <c r="G16" s="119"/>
      <c r="H16" s="119"/>
      <c r="I16" s="312"/>
      <c r="J16" s="312"/>
      <c r="K16" s="365"/>
    </row>
    <row r="17" spans="2:12" s="5" customFormat="1" x14ac:dyDescent="0.4">
      <c r="B17" s="207" t="s">
        <v>203</v>
      </c>
      <c r="C17" s="109"/>
      <c r="D17" s="113">
        <v>0</v>
      </c>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v>0</v>
      </c>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t="s">
        <v>504</v>
      </c>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t="s">
        <v>504</v>
      </c>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t="s">
        <v>505</v>
      </c>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t="s">
        <v>506</v>
      </c>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t="s">
        <v>507</v>
      </c>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t="s">
        <v>506</v>
      </c>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t="s">
        <v>506</v>
      </c>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t="s">
        <v>506</v>
      </c>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t="s">
        <v>506</v>
      </c>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t="s">
        <v>506</v>
      </c>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t="s">
        <v>506</v>
      </c>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t="s">
        <v>508</v>
      </c>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t="s">
        <v>509</v>
      </c>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t="s">
        <v>510</v>
      </c>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t="s">
        <v>510</v>
      </c>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t="s">
        <v>510</v>
      </c>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t="s">
        <v>510</v>
      </c>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t="s">
        <v>506</v>
      </c>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t="s">
        <v>506</v>
      </c>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2017-12-06T23:46:35Z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