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Q59" i="4" l="1"/>
  <c r="Q58" i="4"/>
  <c r="Q57" i="4"/>
  <c r="Q56" i="4"/>
  <c r="K59" i="4"/>
  <c r="K58" i="4"/>
  <c r="K57" i="4"/>
  <c r="K56" i="4"/>
  <c r="O37" i="10"/>
  <c r="P37" i="10" s="1"/>
  <c r="P60" i="4"/>
  <c r="Q60" i="4" s="1"/>
  <c r="N17" i="10"/>
  <c r="M17" i="10"/>
  <c r="O15" i="10"/>
  <c r="P15" i="10" s="1"/>
  <c r="P17" i="10" s="1"/>
  <c r="N12" i="10"/>
  <c r="M12" i="10"/>
  <c r="O16" i="10"/>
  <c r="J16" i="10"/>
  <c r="K16" i="10" s="1"/>
  <c r="P5" i="4"/>
  <c r="Q5" i="4" s="1"/>
  <c r="Q54" i="18"/>
  <c r="O6" i="10" s="1"/>
  <c r="J15" i="10"/>
  <c r="J17" i="10" s="1"/>
  <c r="I17" i="10"/>
  <c r="H17" i="10"/>
  <c r="I12" i="10"/>
  <c r="I44" i="10" s="1"/>
  <c r="H12" i="10"/>
  <c r="H44" i="10" s="1"/>
  <c r="J60" i="4"/>
  <c r="J37" i="10" s="1"/>
  <c r="K37" i="10" s="1"/>
  <c r="K5" i="4"/>
  <c r="J5" i="4"/>
  <c r="K54" i="18"/>
  <c r="J6" i="10" s="1"/>
  <c r="K15" i="10" l="1"/>
  <c r="K60" i="4"/>
  <c r="O17" i="10"/>
  <c r="O12" i="10"/>
  <c r="P6" i="10"/>
  <c r="P12" i="10" s="1"/>
  <c r="P12" i="4"/>
  <c r="Q12" i="4" s="1"/>
  <c r="J12" i="10"/>
  <c r="J44" i="10" s="1"/>
  <c r="K6" i="10"/>
  <c r="K12" i="10" s="1"/>
  <c r="J12" i="4"/>
  <c r="K12" i="4" s="1"/>
  <c r="K17" i="10"/>
  <c r="K44" i="10" l="1"/>
</calcChain>
</file>

<file path=xl/sharedStrings.xml><?xml version="1.0" encoding="utf-8"?>
<sst xmlns="http://schemas.openxmlformats.org/spreadsheetml/2006/main" count="585" uniqueCount="510">
  <si>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</si>
  <si>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</si>
  <si>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</si>
  <si>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</si>
  <si>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</si>
  <si>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</si>
  <si>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</si>
  <si>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</si>
  <si>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</si>
  <si>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</si>
  <si>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</si>
  <si>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</si>
  <si>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</si>
  <si>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</si>
  <si>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</si>
  <si>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</si>
  <si>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</si>
  <si>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</si>
  <si>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</si>
  <si>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</si>
  <si>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</si>
  <si>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</si>
  <si>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</si>
  <si>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</si>
  <si>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</si>
  <si>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</si>
  <si>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</si>
  <si>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</si>
  <si>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</si>
  <si>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</si>
  <si>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</si>
  <si>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</si>
  <si>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</si>
  <si>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</si>
  <si>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</si>
  <si>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</si>
  <si>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</si>
  <si>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</si>
  <si>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</si>
  <si>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</si>
  <si>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</si>
  <si>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</si>
  <si>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</si>
  <si>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</si>
  <si>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</si>
  <si>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</si>
  <si>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</si>
  <si>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</si>
  <si>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</si>
  <si>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</si>
  <si>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</si>
  <si>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</si>
  <si>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</si>
  <si>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</si>
  <si>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</si>
  <si>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</si>
  <si>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</si>
  <si>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</si>
  <si>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</si>
  <si>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</si>
  <si>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</si>
  <si>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</si>
  <si>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</si>
  <si>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</si>
  <si>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</si>
  <si>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</si>
  <si>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</si>
  <si>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</si>
  <si>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</si>
  <si>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</si>
  <si>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</si>
  <si>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</si>
  <si>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</si>
  <si>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</si>
  <si>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</si>
  <si>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</si>
  <si>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</si>
  <si>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</si>
  <si>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</si>
  <si>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</si>
  <si>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</si>
  <si>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</si>
  <si>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</si>
  <si>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</si>
  <si>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</si>
  <si>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</si>
  <si>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</si>
  <si>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</si>
  <si>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</si>
  <si>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</si>
  <si>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</si>
  <si>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</si>
  <si>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</si>
  <si>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</si>
  <si>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</si>
  <si>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</si>
  <si>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</si>
  <si>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</si>
  <si>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</si>
  <si>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</si>
  <si>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</si>
  <si>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</si>
  <si>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</si>
  <si>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</si>
  <si>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</si>
  <si>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</si>
  <si>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</si>
  <si>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</si>
  <si>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</si>
  <si>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</si>
  <si>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</si>
  <si>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</si>
  <si>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</si>
  <si>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</si>
  <si>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</si>
  <si>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</si>
  <si>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</si>
  <si>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</si>
  <si>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</si>
  <si>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</si>
  <si>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</si>
  <si>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</si>
  <si>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</si>
  <si>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</si>
  <si>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</si>
  <si>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</si>
  <si>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</si>
  <si>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</si>
  <si>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</si>
  <si>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</si>
  <si>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</si>
  <si>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</si>
  <si>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</si>
  <si>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</si>
  <si>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</si>
  <si>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</si>
  <si>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</si>
  <si>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</si>
  <si>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</si>
  <si>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</si>
  <si>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</si>
  <si>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</si>
  <si>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</si>
  <si>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</si>
  <si>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</si>
  <si>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</si>
  <si>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</si>
  <si>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</si>
  <si>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</si>
  <si>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</si>
  <si>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</si>
  <si>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</si>
  <si>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</si>
  <si>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</si>
  <si>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</si>
  <si>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</si>
  <si>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</si>
  <si>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</si>
  <si>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</si>
  <si>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</si>
  <si>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</si>
  <si>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</si>
  <si>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</si>
  <si>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</si>
  <si>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</si>
  <si>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</si>
  <si>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</si>
  <si>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</si>
  <si>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</si>
  <si>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</si>
  <si>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</si>
  <si>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</si>
  <si>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</si>
  <si>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</si>
  <si>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</si>
  <si>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</si>
  <si>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</si>
  <si>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</si>
  <si>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</si>
  <si>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</si>
  <si>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</si>
  <si>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</si>
  <si>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</si>
  <si>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</si>
  <si>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</si>
  <si>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</si>
  <si>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</si>
  <si>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</si>
  <si>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</si>
  <si>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</si>
  <si>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</si>
  <si>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</si>
  <si>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</si>
  <si>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</si>
  <si>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</si>
  <si>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</si>
  <si>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</si>
  <si>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</si>
  <si>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</si>
  <si>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</si>
  <si>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</si>
  <si>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</si>
  <si>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</si>
  <si>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</si>
  <si>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</si>
  <si>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</si>
  <si>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</si>
  <si>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</si>
  <si>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</si>
  <si>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</si>
  <si>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</si>
  <si>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</si>
  <si>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</si>
  <si>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</si>
  <si>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</si>
  <si>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</si>
  <si>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</si>
  <si>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</si>
  <si>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</si>
  <si>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</si>
  <si>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</si>
  <si>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</si>
  <si>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</si>
  <si>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</si>
  <si>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</si>
  <si>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</si>
  <si>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</si>
  <si>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</si>
  <si>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</si>
  <si>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</si>
  <si>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</si>
  <si>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</si>
  <si>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</si>
  <si>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</si>
  <si>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</si>
  <si>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</si>
  <si>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</si>
  <si>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</si>
  <si>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</si>
  <si>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</si>
  <si>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</si>
  <si>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</si>
  <si>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</si>
  <si>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</si>
  <si>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</si>
  <si>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</si>
  <si>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</si>
  <si>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</si>
  <si>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</si>
  <si>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</si>
  <si>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</si>
  <si>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</si>
  <si>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</si>
  <si>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</si>
  <si>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</si>
  <si>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</si>
  <si>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</si>
  <si>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</si>
  <si>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</si>
  <si>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</si>
  <si>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</si>
  <si>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</si>
  <si>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</si>
  <si>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</si>
  <si>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</si>
  <si>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</si>
  <si>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</si>
  <si>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</si>
  <si>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</si>
  <si>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</si>
  <si>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</si>
  <si>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</si>
  <si>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</si>
  <si>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</si>
  <si>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</si>
  <si>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</si>
  <si>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</si>
  <si>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</si>
  <si>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</si>
  <si>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</si>
  <si>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</si>
  <si>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</si>
  <si>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</si>
  <si>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</si>
  <si>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</si>
  <si>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</si>
  <si>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</si>
  <si>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</si>
  <si>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</si>
  <si>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</si>
  <si>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</si>
  <si>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</si>
  <si>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</si>
  <si>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</si>
  <si>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</si>
  <si>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</si>
  <si>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</si>
  <si>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</si>
  <si>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</si>
  <si>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</si>
  <si>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</si>
  <si>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</si>
  <si>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</si>
  <si>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</si>
  <si>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</si>
  <si>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</si>
  <si>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</si>
  <si>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</si>
  <si>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</si>
  <si>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</si>
  <si>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</si>
  <si>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</si>
  <si>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</si>
  <si>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</si>
  <si>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</si>
  <si>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</si>
  <si>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</si>
  <si>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</si>
  <si>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</si>
  <si>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</si>
  <si>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</si>
  <si>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</si>
  <si>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</si>
  <si>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</si>
  <si>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</si>
  <si>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</si>
  <si>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</si>
  <si>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</si>
  <si>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</si>
  <si>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</si>
  <si>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</si>
  <si>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</si>
  <si>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</si>
  <si>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</si>
  <si>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</si>
  <si>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</si>
  <si>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</si>
  <si>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</si>
  <si>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</si>
  <si>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</si>
  <si>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</si>
  <si>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</si>
  <si>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</si>
  <si>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</si>
  <si>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</si>
  <si>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</si>
  <si>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</si>
  <si>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</si>
  <si>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</si>
  <si>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</si>
  <si>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</si>
  <si>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</si>
  <si>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</si>
  <si>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</si>
  <si>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</si>
  <si>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</si>
  <si>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</si>
  <si>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</si>
  <si>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</si>
  <si>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</si>
  <si>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</si>
  <si>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</si>
  <si>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</si>
  <si>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</si>
  <si>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</si>
  <si>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</si>
  <si>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</si>
  <si>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</si>
  <si>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</si>
  <si>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</si>
  <si>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</si>
  <si>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</si>
  <si>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</si>
  <si>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</si>
  <si>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</si>
  <si>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</si>
  <si>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</si>
  <si>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</si>
  <si>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</si>
  <si>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</si>
  <si>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</si>
  <si>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</si>
  <si>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</si>
  <si>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</si>
  <si>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</si>
  <si>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</si>
  <si>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</si>
  <si>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</si>
  <si>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</si>
  <si>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</si>
  <si>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</si>
  <si>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</si>
  <si>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</si>
  <si>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</si>
  <si>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</si>
  <si>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</si>
  <si>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</si>
  <si>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</si>
  <si>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</si>
  <si>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</si>
  <si>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</si>
  <si>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</si>
  <si>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</si>
  <si>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</si>
  <si>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</si>
  <si>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</si>
  <si>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</si>
  <si>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</si>
  <si>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</si>
  <si>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</si>
  <si>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</si>
  <si>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</si>
  <si>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</si>
  <si>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</si>
  <si>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</si>
  <si>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</si>
  <si>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</si>
  <si>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</si>
  <si>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</si>
  <si>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</si>
  <si>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</si>
  <si>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</si>
  <si>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</si>
  <si>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</si>
  <si>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</si>
  <si>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</si>
  <si>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</si>
  <si>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</si>
  <si>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</si>
  <si>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</si>
  <si>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</si>
  <si>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</si>
  <si>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</si>
  <si>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</si>
  <si>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</si>
  <si>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</si>
  <si>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</si>
  <si>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</si>
  <si>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</si>
  <si>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</si>
  <si>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</si>
  <si>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</si>
  <si>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</si>
  <si>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</si>
  <si>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</si>
  <si>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</si>
  <si>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</si>
  <si>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</si>
  <si>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</si>
  <si>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</si>
  <si>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</si>
  <si>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</si>
  <si>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</si>
  <si>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</si>
  <si>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</si>
  <si>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</si>
  <si>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</si>
  <si>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</si>
  <si>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</si>
  <si>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</si>
  <si>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</si>
  <si>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</si>
  <si>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</si>
  <si>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</si>
  <si>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</si>
  <si>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</si>
  <si>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</si>
  <si>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</si>
  <si>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</si>
  <si>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</si>
  <si>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</si>
  <si>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</si>
  <si>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</si>
  <si>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</si>
  <si>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</si>
  <si>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</si>
  <si>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</si>
  <si>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</si>
  <si>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</si>
  <si>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</si>
  <si>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</si>
  <si>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</si>
  <si>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</si>
  <si>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</si>
  <si>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</si>
  <si>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</si>
  <si>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</si>
  <si>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</si>
  <si>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</si>
  <si>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</si>
  <si>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</si>
  <si>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</si>
  <si>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</si>
  <si>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</si>
  <si>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Alternative Insurance Corporation</t>
  </si>
  <si>
    <t>Munich Re Grp</t>
  </si>
  <si>
    <t>00361</t>
  </si>
  <si>
    <t>2014</t>
  </si>
  <si>
    <t>2711 Centerville Road, Suite 400 Wilmington, DE 19808</t>
  </si>
  <si>
    <t>522048110</t>
  </si>
  <si>
    <t>011574</t>
  </si>
  <si>
    <t>19720</t>
  </si>
  <si>
    <t>66670</t>
  </si>
  <si>
    <t>17</t>
  </si>
  <si>
    <t>Based on actual.</t>
  </si>
  <si>
    <t>Actual by state, allocated among lines by earned premium.</t>
  </si>
  <si>
    <t>None.</t>
  </si>
  <si>
    <t>Actual by state, allocated among lines based on earned premium.</t>
  </si>
  <si>
    <t>Actual charges for services, allocated among lines based on paid claims.</t>
  </si>
  <si>
    <t>Based on earned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</si>
</sst>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177</v>
      </c>
    </row>
    <row r="13" spans="1:6" x14ac:dyDescent="0.4">
      <c r="B13" s="232" t="s">
        <v>50</v>
      </c>
      <c r="C13" s="378" t="s">
        <v>144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H40" activePane="bottomRight" state="frozen"/>
      <selection activeCell="B1" sqref="B1"/>
      <selection pane="topRight" activeCell="B1" sqref="B1"/>
      <selection pane="bottomLeft" activeCell="B1" sqref="B1"/>
      <selection pane="bottomRight" activeCell="J42" sqref="J4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f>'Pt 2 Premium and Claims'!J5</f>
        <v>1114277</v>
      </c>
      <c r="K5" s="106">
        <f>J5</f>
        <v>1114277</v>
      </c>
      <c r="L5" s="106"/>
      <c r="M5" s="106"/>
      <c r="N5" s="106"/>
      <c r="O5" s="105"/>
      <c r="P5" s="105">
        <f>'Pt 2 Premium and Claims'!P5</f>
        <v>5696</v>
      </c>
      <c r="Q5" s="106">
        <f>P5</f>
        <v>5696</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f>'Pt 2 Premium and Claims'!K54</f>
        <v>569682.6199662193</v>
      </c>
      <c r="K12" s="106">
        <f>J12</f>
        <v>569682.6199662193</v>
      </c>
      <c r="L12" s="106"/>
      <c r="M12" s="106"/>
      <c r="N12" s="106"/>
      <c r="O12" s="105"/>
      <c r="P12" s="105">
        <f>'Pt 2 Premium and Claims'!Q54</f>
        <v>794.65594138404106</v>
      </c>
      <c r="Q12" s="106">
        <f>P12</f>
        <v>794.65594138404106</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v>64475</v>
      </c>
      <c r="K25" s="110"/>
      <c r="L25" s="110"/>
      <c r="M25" s="110"/>
      <c r="N25" s="110"/>
      <c r="O25" s="109"/>
      <c r="P25" s="109">
        <v>609</v>
      </c>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v>19652</v>
      </c>
      <c r="K30" s="110"/>
      <c r="L30" s="110"/>
      <c r="M30" s="110"/>
      <c r="N30" s="110"/>
      <c r="O30" s="109"/>
      <c r="P30" s="109">
        <v>186</v>
      </c>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v>-72</v>
      </c>
      <c r="K35" s="110"/>
      <c r="L35" s="110"/>
      <c r="M35" s="110"/>
      <c r="N35" s="110"/>
      <c r="O35" s="109"/>
      <c r="P35" s="109">
        <v>-1</v>
      </c>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0</v>
      </c>
      <c r="K56" s="122">
        <f>J56</f>
        <v>0</v>
      </c>
      <c r="L56" s="122"/>
      <c r="M56" s="122"/>
      <c r="N56" s="122"/>
      <c r="O56" s="121"/>
      <c r="P56" s="121">
        <v>0</v>
      </c>
      <c r="Q56" s="122">
        <f t="shared" ref="Q56:Q60" si="0">P56</f>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v>0</v>
      </c>
      <c r="K57" s="125">
        <f t="shared" ref="K57:K60" si="1">J57</f>
        <v>0</v>
      </c>
      <c r="L57" s="125"/>
      <c r="M57" s="125"/>
      <c r="N57" s="125"/>
      <c r="O57" s="124"/>
      <c r="P57" s="124">
        <v>0</v>
      </c>
      <c r="Q57" s="125">
        <f t="shared" si="0"/>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0</v>
      </c>
      <c r="K58" s="125">
        <f t="shared" si="1"/>
        <v>0</v>
      </c>
      <c r="L58" s="125"/>
      <c r="M58" s="125"/>
      <c r="N58" s="125"/>
      <c r="O58" s="124"/>
      <c r="P58" s="124">
        <v>0</v>
      </c>
      <c r="Q58" s="125">
        <f t="shared" si="0"/>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v>2792</v>
      </c>
      <c r="K59" s="125">
        <f t="shared" si="1"/>
        <v>2792</v>
      </c>
      <c r="L59" s="125"/>
      <c r="M59" s="125"/>
      <c r="N59" s="125"/>
      <c r="O59" s="124"/>
      <c r="P59" s="124">
        <v>17</v>
      </c>
      <c r="Q59" s="125">
        <f t="shared" si="0"/>
        <v>17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f>J59/12</f>
        <v>232.66666666666666</v>
      </c>
      <c r="K60" s="128">
        <f t="shared" si="1"/>
        <v>232.66666666666666</v>
      </c>
      <c r="L60" s="128"/>
      <c r="M60" s="128"/>
      <c r="N60" s="128"/>
      <c r="O60" s="127"/>
      <c r="P60" s="127">
        <f>P59/12</f>
        <v>1.4166666666666667</v>
      </c>
      <c r="Q60" s="128">
        <f t="shared" si="0"/>
        <v>1.4166666666666667</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F4" activePane="bottomRight" state="frozen"/>
      <selection activeCell="B1" sqref="B1"/>
      <selection pane="topRight" activeCell="B1" sqref="B1"/>
      <selection pane="bottomLeft" activeCell="B1" sqref="B1"/>
      <selection pane="bottomRight" activeCell="Q27" sqref="Q2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v>1114277</v>
      </c>
      <c r="K5" s="118">
        <v>1114277</v>
      </c>
      <c r="L5" s="118"/>
      <c r="M5" s="118"/>
      <c r="N5" s="118"/>
      <c r="O5" s="117"/>
      <c r="P5" s="117">
        <v>5696</v>
      </c>
      <c r="Q5" s="118">
        <v>5696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v>1114277</v>
      </c>
      <c r="K18" s="110">
        <v>1114277</v>
      </c>
      <c r="L18" s="110"/>
      <c r="M18" s="110"/>
      <c r="N18" s="110"/>
      <c r="O18" s="109"/>
      <c r="P18" s="109">
        <v>5696</v>
      </c>
      <c r="Q18" s="110">
        <v>5696</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v>478751.29</v>
      </c>
      <c r="L24" s="110"/>
      <c r="M24" s="110"/>
      <c r="N24" s="110"/>
      <c r="O24" s="109"/>
      <c r="P24" s="293"/>
      <c r="Q24" s="110">
        <v>329.83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v>90931.329966219302</v>
      </c>
      <c r="L27" s="110"/>
      <c r="M27" s="110"/>
      <c r="N27" s="110"/>
      <c r="O27" s="109"/>
      <c r="P27" s="293"/>
      <c r="Q27" s="110">
        <v>464.82594138404107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f>K24+K27</f>
        <v>569682.6199662193</v>
      </c>
      <c r="L54" s="115"/>
      <c r="M54" s="115"/>
      <c r="N54" s="115"/>
      <c r="O54" s="114"/>
      <c r="P54" s="114"/>
      <c r="Q54" s="115">
        <f>Q24+Q27</f>
        <v>794.65594138404106</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G31" activePane="bottomRight" state="frozen"/>
      <selection activeCell="B1" sqref="B1"/>
      <selection pane="topRight" activeCell="B1" sqref="B1"/>
      <selection pane="bottomLeft" activeCell="B1" sqref="B1"/>
      <selection pane="bottomRight" activeCell="H6" sqref="H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1414248</v>
      </c>
      <c r="I5" s="118">
        <v>1086922</v>
      </c>
      <c r="J5" s="346"/>
      <c r="K5" s="346"/>
      <c r="L5" s="312"/>
      <c r="M5" s="117">
        <v>9356</v>
      </c>
      <c r="N5" s="118">
        <v>20434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v>1467822.79</v>
      </c>
      <c r="I6" s="110">
        <v>1077048.8199999998</v>
      </c>
      <c r="J6" s="115">
        <f>'Pt 2 Premium and Claims'!K54</f>
        <v>569682.6199662193</v>
      </c>
      <c r="K6" s="115">
        <f>SUM(H6:J6)</f>
        <v>3114554.229966219</v>
      </c>
      <c r="L6" s="116"/>
      <c r="M6" s="109">
        <v>9357.08</v>
      </c>
      <c r="N6" s="110">
        <v>19793.060000000001</v>
      </c>
      <c r="O6" s="115">
        <f>'Pt 2 Premium and Claims'!Q54</f>
        <v>794.65594138404106</v>
      </c>
      <c r="P6" s="115">
        <f>SUM(M6:O6)</f>
        <v>29944.79594138404</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f>H6+H7</f>
        <v>1467822.79</v>
      </c>
      <c r="I12" s="115">
        <f t="shared" ref="I12:K12" si="0">I6+I7</f>
        <v>1077048.8199999998</v>
      </c>
      <c r="J12" s="115">
        <f t="shared" si="0"/>
        <v>569682.6199662193</v>
      </c>
      <c r="K12" s="115">
        <f t="shared" si="0"/>
        <v>3114554.229966219</v>
      </c>
      <c r="L12" s="311"/>
      <c r="M12" s="114">
        <f>M6+M7</f>
        <v>9357.08</v>
      </c>
      <c r="N12" s="115">
        <f t="shared" ref="N12:P12" si="1">N6+N7</f>
        <v>19793.060000000001</v>
      </c>
      <c r="O12" s="115">
        <f t="shared" si="1"/>
        <v>794.65594138404106</v>
      </c>
      <c r="P12" s="115">
        <f t="shared" si="1"/>
        <v>29944.79594138404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v>1522473</v>
      </c>
      <c r="I15" s="118">
        <v>1525625</v>
      </c>
      <c r="J15" s="106">
        <f>'Pt 2 Premium and Claims'!J5</f>
        <v>1114277</v>
      </c>
      <c r="K15" s="106">
        <f>SUM(H15:J15)</f>
        <v>4162375</v>
      </c>
      <c r="L15" s="107"/>
      <c r="M15" s="117">
        <v>34954</v>
      </c>
      <c r="N15" s="118">
        <v>39162</v>
      </c>
      <c r="O15" s="106">
        <f>'Pt 2 Premium and Claims'!P5</f>
        <v>5696</v>
      </c>
      <c r="P15" s="106">
        <f>SUM(M15:O15)</f>
        <v>79812</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v>80265</v>
      </c>
      <c r="I16" s="110">
        <v>68599</v>
      </c>
      <c r="J16" s="115">
        <f>SUM('Pt 1 Summary of Data'!J25:J32)</f>
        <v>84127</v>
      </c>
      <c r="K16" s="115">
        <f>SUM(H16:J16)</f>
        <v>232991</v>
      </c>
      <c r="L16" s="116"/>
      <c r="M16" s="109">
        <v>2132</v>
      </c>
      <c r="N16" s="110">
        <v>1804</v>
      </c>
      <c r="O16" s="115">
        <f>SUM('Pt 1 Summary of Data'!P25:P32)</f>
        <v>795</v>
      </c>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f>H15-H16</f>
        <v>1442208</v>
      </c>
      <c r="I17" s="115">
        <f t="shared" ref="I17:K17" si="2">I15-I16</f>
        <v>1457026</v>
      </c>
      <c r="J17" s="115">
        <f t="shared" si="2"/>
        <v>1030150</v>
      </c>
      <c r="K17" s="115">
        <f t="shared" si="2"/>
        <v>3929384</v>
      </c>
      <c r="L17" s="314"/>
      <c r="M17" s="114">
        <f>M15-M16</f>
        <v>32822</v>
      </c>
      <c r="N17" s="115">
        <f t="shared" ref="N17:P17" si="3">N15-N16</f>
        <v>37358</v>
      </c>
      <c r="O17" s="115">
        <f t="shared" si="3"/>
        <v>4901</v>
      </c>
      <c r="P17" s="115">
        <f t="shared" si="3"/>
        <v>79812</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v>422</v>
      </c>
      <c r="I37" s="122">
        <v>344.5</v>
      </c>
      <c r="J37" s="256">
        <f>'Pt 1 Summary of Data'!J60</f>
        <v>232.66666666666666</v>
      </c>
      <c r="K37" s="256">
        <f>SUM(H37:J37)</f>
        <v>999.16666666666663</v>
      </c>
      <c r="L37" s="312"/>
      <c r="M37" s="121">
        <v>11</v>
      </c>
      <c r="N37" s="122">
        <v>13</v>
      </c>
      <c r="O37" s="256">
        <f>'Pt 1 Summary of Data'!P60</f>
        <v>1.4166666666666667</v>
      </c>
      <c r="P37" s="256">
        <f>SUM(M37:O37)</f>
        <v>25.416666666666668</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f>H12/H17</f>
        <v>1.017760815360891</v>
      </c>
      <c r="I44" s="260">
        <f t="shared" ref="I44:K44" si="4">I12/I17</f>
        <v>0.73921043275823484</v>
      </c>
      <c r="J44" s="260">
        <f t="shared" si="4"/>
        <v>0.55300938694968627</v>
      </c>
      <c r="K44" s="260">
        <f t="shared" si="4"/>
        <v>0.79263167711942106</v>
      </c>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v>0</v>
      </c>
      <c r="E16" s="119">
        <v>0</v>
      </c>
      <c r="F16" s="119"/>
      <c r="G16" s="119"/>
      <c r="H16" s="119"/>
      <c r="I16" s="312"/>
      <c r="J16" s="312"/>
      <c r="K16" s="365"/>
    </row>
    <row r="17" spans="2:12" s="5" customFormat="1" x14ac:dyDescent="0.4">
      <c r="B17" s="207" t="s">
        <v>203</v>
      </c>
      <c r="C17" s="109"/>
      <c r="D17" s="113">
        <v>0</v>
      </c>
      <c r="E17" s="113">
        <v>0</v>
      </c>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v>0</v>
      </c>
      <c r="E22" s="212">
        <v>0</v>
      </c>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workbookViewId="0">
      <pane xSplit="2" ySplit="3" topLeftCell="C115" activePane="bottomRight" state="frozen"/>
      <selection activeCell="B1" sqref="B1"/>
      <selection pane="topRight" activeCell="B1" sqref="B1"/>
      <selection pane="bottomLeft" activeCell="B1" sqref="B1"/>
      <selection pane="bottomRight" activeCell="D123" sqref="D123"/>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t="s">
        <v>504</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504</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505</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t="s">
        <v>506</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507</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t="s">
        <v>506</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t="s">
        <v>506</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t="s">
        <v>506</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506</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t="s">
        <v>506</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t="s">
        <v>506</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508</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508</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509</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509</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509</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509</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t="s">
        <v>506</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t="s">
        <v>506</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