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60" windowWidth="18120" windowHeight="189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J15" i="10" l="1"/>
  <c r="E15" i="10"/>
  <c r="E5" i="4"/>
  <c r="K5" i="4"/>
  <c r="L16" i="10" l="1"/>
  <c r="O60" i="4" l="1"/>
  <c r="O54" i="18"/>
  <c r="O12" i="4" s="1"/>
  <c r="L6" i="10" s="1"/>
  <c r="G16" i="10" l="1"/>
  <c r="G8" i="10"/>
  <c r="I60" i="4"/>
  <c r="I5" i="4"/>
  <c r="I54" i="18"/>
  <c r="I12" i="4" s="1"/>
  <c r="G6" i="10" s="1"/>
  <c r="N12" i="10" l="1"/>
  <c r="M12" i="10"/>
  <c r="P5" i="4"/>
  <c r="O7" i="10" l="1"/>
  <c r="J7" i="10"/>
  <c r="AU5" i="4"/>
  <c r="J5" i="4"/>
  <c r="E11" i="16" l="1"/>
  <c r="D11" i="16"/>
  <c r="C11" i="16"/>
  <c r="E4" i="16"/>
  <c r="D4" i="16"/>
  <c r="C4" i="16"/>
  <c r="K39" i="10" l="1"/>
  <c r="K42" i="10" s="1"/>
  <c r="K47" i="10" s="1"/>
  <c r="F39" i="10"/>
  <c r="F42" i="10" s="1"/>
  <c r="O16" i="10"/>
  <c r="O15" i="10"/>
  <c r="P15" i="10" s="1"/>
  <c r="P7" i="10"/>
  <c r="P47" i="10"/>
  <c r="P16" i="10"/>
  <c r="N45" i="10"/>
  <c r="M45" i="10"/>
  <c r="P38" i="10"/>
  <c r="O38" i="10"/>
  <c r="N17" i="10"/>
  <c r="M17" i="10"/>
  <c r="J17" i="10"/>
  <c r="K52" i="10" s="1"/>
  <c r="K16" i="10"/>
  <c r="K15" i="10"/>
  <c r="K17" i="10" s="1"/>
  <c r="K11" i="10"/>
  <c r="K10" i="10"/>
  <c r="K7" i="10"/>
  <c r="J16" i="10"/>
  <c r="H45" i="10"/>
  <c r="P42" i="10"/>
  <c r="K38" i="10"/>
  <c r="J38" i="10"/>
  <c r="I17" i="10"/>
  <c r="H17" i="10"/>
  <c r="I12" i="10"/>
  <c r="I45" i="10" s="1"/>
  <c r="H12" i="10"/>
  <c r="L58" i="10"/>
  <c r="G58" i="10"/>
  <c r="P17" i="10" l="1"/>
  <c r="O17" i="10"/>
  <c r="P52" i="10" s="1"/>
  <c r="F47" i="10"/>
  <c r="F16" i="10"/>
  <c r="F10" i="10"/>
  <c r="F9" i="10"/>
  <c r="F8" i="10"/>
  <c r="F38" i="10"/>
  <c r="E16" i="10"/>
  <c r="E38" i="10"/>
  <c r="E17" i="10"/>
  <c r="F52" i="10" s="1"/>
  <c r="C45" i="10"/>
  <c r="D17" i="10"/>
  <c r="C17" i="10"/>
  <c r="D12" i="10"/>
  <c r="C12" i="10"/>
  <c r="F15" i="10" l="1"/>
  <c r="F17" i="10" s="1"/>
  <c r="D45" i="10"/>
  <c r="Q60" i="4"/>
  <c r="Q5" i="4"/>
  <c r="Q54" i="18"/>
  <c r="Q12" i="4" s="1"/>
  <c r="O6" i="10" s="1"/>
  <c r="O12" i="10" s="1"/>
  <c r="K60" i="4"/>
  <c r="P6" i="10" l="1"/>
  <c r="P12" i="10" s="1"/>
  <c r="O45" i="10"/>
  <c r="E60" i="4"/>
  <c r="K54" i="18"/>
  <c r="K12" i="4" s="1"/>
  <c r="J6" i="10" s="1"/>
  <c r="E54" i="18"/>
  <c r="E12" i="4" s="1"/>
  <c r="E6" i="10" s="1"/>
  <c r="F6" i="10" l="1"/>
  <c r="P45" i="10"/>
  <c r="P48" i="10" s="1"/>
  <c r="P51" i="10" s="1"/>
  <c r="J12" i="10"/>
  <c r="J45" i="10" s="1"/>
  <c r="K6" i="10"/>
  <c r="K12" i="10" s="1"/>
  <c r="K45" i="10" s="1"/>
  <c r="K48" i="10" s="1"/>
  <c r="K51" i="10" s="1"/>
  <c r="AU12" i="4"/>
  <c r="P60" i="4"/>
  <c r="P12" i="4"/>
  <c r="J60" i="4"/>
  <c r="J12" i="4"/>
  <c r="D60" i="4"/>
  <c r="D12" i="4" l="1"/>
  <c r="D5" i="4"/>
  <c r="AU54" i="18"/>
  <c r="P54" i="18"/>
  <c r="J54" i="18"/>
  <c r="D54" i="18"/>
  <c r="O5" i="4" l="1"/>
  <c r="E11" i="10" l="1"/>
  <c r="F11" i="10" l="1"/>
  <c r="F12" i="10" s="1"/>
  <c r="F45" i="10" s="1"/>
  <c r="F48" i="10" s="1"/>
  <c r="F51" i="10" s="1"/>
  <c r="E12" i="10"/>
  <c r="E45" i="10" s="1"/>
</calcChain>
</file>

<file path=xl/sharedStrings.xml><?xml version="1.0" encoding="utf-8"?>
<sst xmlns="http://schemas.openxmlformats.org/spreadsheetml/2006/main" count="593" uniqueCount="514">
  <si>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</si>
  <si>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</si>
  <si>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</si>
  <si>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</si>
  <si>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</si>
  <si>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</si>
  <si>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</si>
  <si>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</si>
  <si>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</si>
  <si>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</si>
  <si>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</si>
  <si>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</si>
  <si>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</si>
  <si>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</si>
  <si>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</si>
  <si>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</si>
  <si>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</si>
  <si>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</si>
  <si>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</si>
  <si>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</si>
  <si>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</si>
  <si>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</si>
  <si>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</si>
  <si>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</si>
  <si>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</si>
  <si>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</si>
  <si>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</si>
  <si>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</si>
  <si>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</si>
  <si>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</si>
  <si>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</si>
  <si>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</si>
  <si>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</si>
  <si>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</si>
  <si>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</si>
  <si>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</si>
  <si>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</si>
  <si>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</si>
  <si>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</si>
  <si>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</si>
  <si>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</si>
  <si>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</si>
  <si>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</si>
  <si>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</si>
  <si>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</si>
  <si>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</si>
  <si>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</si>
  <si>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</si>
  <si>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</si>
  <si>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</si>
  <si>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</si>
  <si>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</si>
  <si>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</si>
  <si>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</si>
  <si>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</si>
  <si>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</si>
  <si>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</si>
  <si>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</si>
  <si>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</si>
  <si>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</si>
  <si>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</si>
  <si>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</si>
  <si>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</si>
  <si>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</si>
  <si>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</si>
  <si>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</si>
  <si>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</si>
  <si>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</si>
  <si>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</si>
  <si>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</si>
  <si>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</si>
  <si>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</si>
  <si>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</si>
  <si>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</si>
  <si>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</si>
  <si>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</si>
  <si>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</si>
  <si>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</si>
  <si>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</si>
  <si>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</si>
  <si>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</si>
  <si>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</si>
  <si>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</si>
  <si>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</si>
  <si>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</si>
  <si>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</si>
  <si>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</si>
  <si>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</si>
  <si>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</si>
  <si>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</si>
  <si>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</si>
  <si>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</si>
  <si>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</si>
  <si>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</si>
  <si>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</si>
  <si>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</si>
  <si>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</si>
  <si>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</si>
  <si>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</si>
  <si>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</si>
  <si>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</si>
  <si>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</si>
  <si>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</si>
  <si>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</si>
  <si>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</si>
  <si>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</si>
  <si>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</si>
  <si>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</si>
  <si>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</si>
  <si>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</si>
  <si>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</si>
  <si>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</si>
  <si>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</si>
  <si>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</si>
  <si>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</si>
  <si>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</si>
  <si>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</si>
  <si>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</si>
  <si>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</si>
  <si>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</si>
  <si>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</si>
  <si>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</si>
  <si>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</si>
  <si>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</si>
  <si>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</si>
  <si>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</si>
  <si>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</si>
  <si>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</si>
  <si>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</si>
  <si>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</si>
  <si>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</si>
  <si>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</si>
  <si>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</si>
  <si>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</si>
  <si>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</si>
  <si>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</si>
  <si>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</si>
  <si>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</si>
  <si>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</si>
  <si>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</si>
  <si>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</si>
  <si>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</si>
  <si>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</si>
  <si>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</si>
  <si>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</si>
  <si>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</si>
  <si>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</si>
  <si>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</si>
  <si>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</si>
  <si>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</si>
  <si>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</si>
  <si>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</si>
  <si>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</si>
  <si>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</si>
  <si>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</si>
  <si>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</si>
  <si>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</si>
  <si>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</si>
  <si>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</si>
  <si>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</si>
  <si>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</si>
  <si>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</si>
  <si>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</si>
  <si>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</si>
  <si>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</si>
  <si>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</si>
  <si>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</si>
  <si>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</si>
  <si>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</si>
  <si>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</si>
  <si>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</si>
  <si>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</si>
  <si>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</si>
  <si>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</si>
  <si>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</si>
  <si>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</si>
  <si>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</si>
  <si>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</si>
  <si>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</si>
  <si>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</si>
  <si>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</si>
  <si>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</si>
  <si>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</si>
  <si>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</si>
  <si>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</si>
  <si>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</si>
  <si>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</si>
  <si>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</si>
  <si>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</si>
  <si>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</si>
  <si>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</si>
  <si>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</si>
  <si>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</si>
  <si>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</si>
  <si>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</si>
  <si>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</si>
  <si>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</si>
  <si>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</si>
  <si>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</si>
  <si>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</si>
  <si>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</si>
  <si>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</si>
  <si>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</si>
  <si>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</si>
  <si>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</si>
  <si>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</si>
  <si>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</si>
  <si>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</si>
  <si>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</si>
  <si>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</si>
  <si>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</si>
  <si>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</si>
  <si>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</si>
  <si>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</si>
  <si>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</si>
  <si>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</si>
  <si>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</si>
  <si>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</si>
  <si>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</si>
  <si>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</si>
  <si>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</si>
  <si>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</si>
  <si>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</si>
  <si>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</si>
  <si>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</si>
  <si>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</si>
  <si>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</si>
  <si>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</si>
  <si>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</si>
  <si>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</si>
  <si>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</si>
  <si>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</si>
  <si>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</si>
  <si>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</si>
  <si>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</si>
  <si>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</si>
  <si>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</si>
  <si>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</si>
  <si>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</si>
  <si>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</si>
  <si>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</si>
  <si>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</si>
  <si>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</si>
  <si>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</si>
  <si>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</si>
  <si>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</si>
  <si>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</si>
  <si>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</si>
  <si>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</si>
  <si>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</si>
  <si>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</si>
  <si>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</si>
  <si>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</si>
  <si>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</si>
  <si>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</si>
  <si>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</si>
  <si>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</si>
  <si>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</si>
  <si>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</si>
  <si>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</si>
  <si>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</si>
  <si>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</si>
  <si>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</si>
  <si>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</si>
  <si>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</si>
  <si>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</si>
  <si>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</si>
  <si>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</si>
  <si>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</si>
  <si>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</si>
  <si>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</si>
  <si>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</si>
  <si>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</si>
  <si>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</si>
  <si>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</si>
  <si>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</si>
  <si>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</si>
  <si>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</si>
  <si>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</si>
  <si>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</si>
  <si>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</si>
  <si>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</si>
  <si>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</si>
  <si>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</si>
  <si>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</si>
  <si>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</si>
  <si>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</si>
  <si>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</si>
  <si>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</si>
  <si>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</si>
  <si>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</si>
  <si>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</si>
  <si>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</si>
  <si>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</si>
  <si>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</si>
  <si>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</si>
  <si>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</si>
  <si>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</si>
  <si>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</si>
  <si>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</si>
  <si>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</si>
  <si>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</si>
  <si>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</si>
  <si>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</si>
  <si>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</si>
  <si>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</si>
  <si>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</si>
  <si>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</si>
  <si>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</si>
  <si>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</si>
  <si>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</si>
  <si>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</si>
  <si>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</si>
  <si>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</si>
  <si>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</si>
  <si>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</si>
  <si>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</si>
  <si>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</si>
  <si>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</si>
  <si>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</si>
  <si>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</si>
  <si>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</si>
  <si>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</si>
  <si>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</si>
  <si>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</si>
  <si>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</si>
  <si>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</si>
  <si>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</si>
  <si>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</si>
  <si>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</si>
  <si>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</si>
  <si>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</si>
  <si>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</si>
  <si>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</si>
  <si>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</si>
  <si>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</si>
  <si>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</si>
  <si>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</si>
  <si>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</si>
  <si>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</si>
  <si>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</si>
  <si>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</si>
  <si>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</si>
  <si>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</si>
  <si>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</si>
  <si>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</si>
  <si>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</si>
  <si>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</si>
  <si>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</si>
  <si>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</si>
  <si>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</si>
  <si>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</si>
  <si>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</si>
  <si>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</si>
  <si>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</si>
  <si>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</si>
  <si>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</si>
  <si>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</si>
  <si>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</si>
  <si>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</si>
  <si>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</si>
  <si>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</si>
  <si>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</si>
  <si>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</si>
  <si>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</si>
  <si>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</si>
  <si>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</si>
  <si>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</si>
  <si>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</si>
  <si>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</si>
  <si>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</si>
  <si>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</si>
  <si>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</si>
  <si>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</si>
  <si>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</si>
  <si>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</si>
  <si>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</si>
  <si>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</si>
  <si>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</si>
  <si>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</si>
  <si>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</si>
  <si>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</si>
  <si>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</si>
  <si>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</si>
  <si>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</si>
  <si>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</si>
  <si>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</si>
  <si>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</si>
  <si>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</si>
  <si>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</si>
  <si>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</si>
  <si>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</si>
  <si>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</si>
  <si>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</si>
  <si>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</si>
  <si>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</si>
  <si>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</si>
  <si>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</si>
  <si>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</si>
  <si>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</si>
  <si>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</si>
  <si>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</si>
  <si>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</si>
  <si>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</si>
  <si>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</si>
  <si>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</si>
  <si>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</si>
  <si>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</si>
  <si>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</si>
  <si>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</si>
  <si>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</si>
  <si>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</si>
  <si>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</si>
  <si>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</si>
  <si>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</si>
  <si>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</si>
  <si>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</si>
  <si>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</si>
  <si>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</si>
  <si>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</si>
  <si>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</si>
  <si>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</si>
  <si>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</si>
  <si>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</si>
  <si>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</si>
  <si>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</si>
  <si>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</si>
  <si>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</si>
  <si>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</si>
  <si>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</si>
  <si>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</si>
  <si>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</si>
  <si>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</si>
  <si>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</si>
  <si>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</si>
  <si>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</si>
  <si>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</si>
  <si>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</si>
  <si>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</si>
  <si>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</si>
  <si>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</si>
  <si>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</si>
  <si>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</si>
  <si>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</si>
  <si>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</si>
  <si>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</si>
  <si>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</si>
  <si>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</si>
  <si>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</si>
  <si>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</si>
  <si>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</si>
  <si>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</si>
  <si>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</si>
  <si>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</si>
  <si>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</si>
  <si>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</si>
  <si>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</si>
  <si>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</si>
  <si>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</si>
  <si>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</si>
  <si>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</si>
  <si>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</si>
  <si>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</si>
  <si>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</si>
  <si>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</si>
  <si>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</si>
  <si>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</si>
  <si>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</si>
  <si>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</si>
  <si>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</si>
  <si>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</si>
  <si>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</si>
  <si>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</si>
  <si>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</si>
  <si>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</si>
  <si>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</si>
  <si>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</si>
  <si>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</si>
  <si>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</si>
  <si>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</si>
  <si>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</si>
  <si>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</si>
  <si>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</si>
  <si>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</si>
  <si>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</si>
  <si>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</si>
  <si>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</si>
  <si>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</si>
  <si>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</si>
  <si>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</si>
  <si>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</si>
  <si>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</si>
  <si>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</si>
  <si>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</si>
  <si>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</si>
  <si>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</si>
  <si>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CommunityCare HMO, Inc.</t>
  </si>
  <si>
    <t>CommunityCare Grp</t>
  </si>
  <si>
    <t>03487</t>
  </si>
  <si>
    <t>2015</t>
  </si>
  <si>
    <t>218 W. 6th Street Tulsa, OK 74119</t>
  </si>
  <si>
    <t>731433979</t>
  </si>
  <si>
    <t>11691</t>
  </si>
  <si>
    <t>98905</t>
  </si>
  <si>
    <t>114</t>
  </si>
  <si>
    <t>The Company does not allocate incurred claims. The Company has the ability to extract claim data by indiviual, small employer group and large employer group classifications.</t>
  </si>
  <si>
    <t>Allocation based on an income statement produced by individual, small employer group and large employer group business.</t>
  </si>
  <si>
    <t>The allocation of state premium taxes is based on the percent of premium between the indiviuual, small employer group and large employer group business. The Company has the ability to produce premium reports based on the three classifications.</t>
  </si>
  <si>
    <t>N/A</t>
  </si>
  <si>
    <t>incurred in connection with our employer groups. The allocation of these wellness expenses between the small employer group</t>
  </si>
  <si>
    <t>and the large employer group business is based on the percent of premium between the two classifications.</t>
  </si>
  <si>
    <t>The Company has a "Wellness" department that captures all G&amp;A expenses associated with wellness activities that are</t>
  </si>
  <si>
    <t>The allocation of these costs is based on the percent of premium between the individual, small employer and large employer</t>
  </si>
  <si>
    <t>group classifications.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</si>
</sst>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8" fontId="0" fillId="28" borderId="27" xfId="847" applyNumberFormat="1"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177</v>
      </c>
    </row>
    <row r="13" spans="1:6" x14ac:dyDescent="0.2">
      <c r="B13" s="147" t="s">
        <v>50</v>
      </c>
      <c r="C13" s="480" t="s">
        <v>177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L7" sqref="L7"/>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+'Pt 2 Premium and Claims'!D5</f>
        <v>8483417</v>
      </c>
      <c r="E5" s="213">
        <f>+'Pt 2 Premium and Claims'!E5+'Pt 2 Premium and Claims'!E15+'Pt 2 Premium and Claims'!E16</f>
        <v>10447423</v>
      </c>
      <c r="F5" s="213"/>
      <c r="G5" s="213"/>
      <c r="H5" s="213"/>
      <c r="I5" s="212">
        <f>+'Pt 2 Premium and Claims'!I5+'Pt 2 Premium and Claims'!I15+'Pt 2 Premium and Claims'!I16</f>
        <v>8282102</v>
      </c>
      <c r="J5" s="212">
        <f>+'Pt 2 Premium and Claims'!J5</f>
        <v>56303970</v>
      </c>
      <c r="K5" s="213">
        <f>+'Pt 2 Premium and Claims'!K5+'Pt 2 Premium and Claims'!K16</f>
        <v>56067334</v>
      </c>
      <c r="L5" s="213"/>
      <c r="M5" s="213"/>
      <c r="N5" s="213"/>
      <c r="O5" s="212">
        <f>+'Pt 2 Premium and Claims'!O5+'Pt 2 Premium and Claims'!O16</f>
        <v>22521377</v>
      </c>
      <c r="P5" s="212">
        <f>+'Pt 2 Premium and Claims'!P5</f>
        <v>249093564</v>
      </c>
      <c r="Q5" s="213">
        <f>+'Pt 2 Premium and Claims'!Q5</f>
        <v>247941518</v>
      </c>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2">
        <f>+'Pt 2 Premium and Claims'!AU5</f>
        <v>273489690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-173002</v>
      </c>
      <c r="E8" s="268"/>
      <c r="F8" s="269"/>
      <c r="G8" s="269"/>
      <c r="H8" s="269"/>
      <c r="I8" s="272"/>
      <c r="J8" s="216">
        <v>-330924</v>
      </c>
      <c r="K8" s="268"/>
      <c r="L8" s="269"/>
      <c r="M8" s="269"/>
      <c r="N8" s="269"/>
      <c r="O8" s="272"/>
      <c r="P8" s="216">
        <v>-1331612</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v>-191732</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9780102</v>
      </c>
      <c r="E12" s="213">
        <f>+'Pt 2 Premium and Claims'!E54</f>
        <v>9761451</v>
      </c>
      <c r="F12" s="213"/>
      <c r="G12" s="213"/>
      <c r="H12" s="213"/>
      <c r="I12" s="212">
        <f>+'Pt 2 Premium and Claims'!I54</f>
        <v>7706155</v>
      </c>
      <c r="J12" s="212">
        <f>+'Pt 2 Premium and Claims'!J54</f>
        <v>52136496</v>
      </c>
      <c r="K12" s="213">
        <f>+'Pt 2 Premium and Claims'!K54</f>
        <v>52017530</v>
      </c>
      <c r="L12" s="213"/>
      <c r="M12" s="213"/>
      <c r="N12" s="213"/>
      <c r="O12" s="212">
        <f>+'Pt 2 Premium and Claims'!O54</f>
        <v>21680108</v>
      </c>
      <c r="P12" s="212">
        <f>+'Pt 2 Premium and Claims'!P54</f>
        <v>209406525</v>
      </c>
      <c r="Q12" s="213">
        <f>+'Pt 2 Premium and Claims'!Q54</f>
        <v>206229238</v>
      </c>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2">
        <f>+'Pt 2 Premium and Claims'!AU54</f>
        <v>244356894</v>
      </c>
      <c r="AV12" s="291"/>
      <c r="AW12" s="296"/>
    </row>
    <row r="13" spans="1:49" ht="25.5" x14ac:dyDescent="0.2">
      <c r="B13" s="239" t="s">
        <v>230</v>
      </c>
      <c r="C13" s="203" t="s">
        <v>37</v>
      </c>
      <c r="D13" s="216">
        <v>4156638</v>
      </c>
      <c r="E13" s="217">
        <v>4154879</v>
      </c>
      <c r="F13" s="217"/>
      <c r="G13" s="268"/>
      <c r="H13" s="269"/>
      <c r="I13" s="216">
        <v>3759280.46</v>
      </c>
      <c r="J13" s="216">
        <v>15754610</v>
      </c>
      <c r="K13" s="217">
        <v>15777431</v>
      </c>
      <c r="L13" s="217"/>
      <c r="M13" s="268"/>
      <c r="N13" s="269"/>
      <c r="O13" s="216">
        <v>6519614.4299999997</v>
      </c>
      <c r="P13" s="216">
        <v>61972989</v>
      </c>
      <c r="Q13" s="217">
        <v>61822227</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v>35898008</v>
      </c>
      <c r="AV13" s="290"/>
      <c r="AW13" s="297"/>
    </row>
    <row r="14" spans="1:49" ht="25.5" x14ac:dyDescent="0.2">
      <c r="B14" s="239" t="s">
        <v>231</v>
      </c>
      <c r="C14" s="203" t="s">
        <v>6</v>
      </c>
      <c r="D14" s="216">
        <v>376266</v>
      </c>
      <c r="E14" s="217">
        <v>376266</v>
      </c>
      <c r="F14" s="217"/>
      <c r="G14" s="267"/>
      <c r="H14" s="270"/>
      <c r="I14" s="216">
        <v>378453.67</v>
      </c>
      <c r="J14" s="216">
        <v>1518600</v>
      </c>
      <c r="K14" s="217">
        <v>1518600</v>
      </c>
      <c r="L14" s="217"/>
      <c r="M14" s="267"/>
      <c r="N14" s="270"/>
      <c r="O14" s="216">
        <v>799436.56</v>
      </c>
      <c r="P14" s="216">
        <v>6110739</v>
      </c>
      <c r="Q14" s="217">
        <v>6110739</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v>7941941</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-883618</v>
      </c>
      <c r="E16" s="268"/>
      <c r="F16" s="269"/>
      <c r="G16" s="270"/>
      <c r="H16" s="270"/>
      <c r="I16" s="272"/>
      <c r="J16" s="216">
        <v>-943472</v>
      </c>
      <c r="K16" s="268"/>
      <c r="L16" s="269"/>
      <c r="M16" s="270"/>
      <c r="N16" s="270"/>
      <c r="O16" s="272"/>
      <c r="P16" s="216">
        <v>-1896099</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v>-3522</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-443070</v>
      </c>
      <c r="E25" s="217">
        <v>-443070</v>
      </c>
      <c r="F25" s="217"/>
      <c r="G25" s="217"/>
      <c r="H25" s="217"/>
      <c r="I25" s="216">
        <v>131922</v>
      </c>
      <c r="J25" s="216">
        <v>-602783</v>
      </c>
      <c r="K25" s="217">
        <v>-602783</v>
      </c>
      <c r="L25" s="217"/>
      <c r="M25" s="217"/>
      <c r="N25" s="217"/>
      <c r="O25" s="216">
        <v>-683616</v>
      </c>
      <c r="P25" s="216">
        <v>3141500</v>
      </c>
      <c r="Q25" s="217">
        <v>3141500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v>7691390</v>
      </c>
      <c r="AV25" s="220"/>
      <c r="AW25" s="297"/>
    </row>
    <row r="26" spans="1:49" s="5" customFormat="1" x14ac:dyDescent="0.2">
      <c r="A26" s="35"/>
      <c r="B26" s="242" t="s">
        <v>242</v>
      </c>
      <c r="C26" s="203"/>
      <c r="D26" s="216">
        <v>4877</v>
      </c>
      <c r="E26" s="217">
        <v>4877</v>
      </c>
      <c r="F26" s="217"/>
      <c r="G26" s="217"/>
      <c r="H26" s="217"/>
      <c r="I26" s="216">
        <v>3514</v>
      </c>
      <c r="J26" s="216">
        <v>32371</v>
      </c>
      <c r="K26" s="217">
        <v>32371</v>
      </c>
      <c r="L26" s="217"/>
      <c r="M26" s="217"/>
      <c r="N26" s="217"/>
      <c r="O26" s="216">
        <v>23327</v>
      </c>
      <c r="P26" s="216">
        <v>143212</v>
      </c>
      <c r="Q26" s="217">
        <v>143212</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338289</v>
      </c>
      <c r="E27" s="217">
        <v>338289</v>
      </c>
      <c r="F27" s="217"/>
      <c r="G27" s="217"/>
      <c r="H27" s="217"/>
      <c r="I27" s="216">
        <v>243771</v>
      </c>
      <c r="J27" s="216">
        <v>1304723</v>
      </c>
      <c r="K27" s="217">
        <v>1304723</v>
      </c>
      <c r="L27" s="217"/>
      <c r="M27" s="217"/>
      <c r="N27" s="217"/>
      <c r="O27" s="216">
        <v>940183</v>
      </c>
      <c r="P27" s="216">
        <v>5612847</v>
      </c>
      <c r="Q27" s="217">
        <v>5612847</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175162</v>
      </c>
      <c r="E31" s="217">
        <v>175162</v>
      </c>
      <c r="F31" s="217"/>
      <c r="G31" s="217"/>
      <c r="H31" s="217"/>
      <c r="I31" s="216">
        <v>125653</v>
      </c>
      <c r="J31" s="216">
        <v>1266839</v>
      </c>
      <c r="K31" s="217">
        <v>1266839</v>
      </c>
      <c r="L31" s="217"/>
      <c r="M31" s="217"/>
      <c r="N31" s="217"/>
      <c r="O31" s="216">
        <v>542476</v>
      </c>
      <c r="P31" s="216">
        <v>3504346</v>
      </c>
      <c r="Q31" s="217">
        <v>3504346</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61800</v>
      </c>
      <c r="E34" s="217">
        <v>61800</v>
      </c>
      <c r="F34" s="217"/>
      <c r="G34" s="217"/>
      <c r="H34" s="217"/>
      <c r="I34" s="216">
        <v>44533</v>
      </c>
      <c r="J34" s="216">
        <v>535549</v>
      </c>
      <c r="K34" s="217">
        <v>535549</v>
      </c>
      <c r="L34" s="217"/>
      <c r="M34" s="217"/>
      <c r="N34" s="217"/>
      <c r="O34" s="216">
        <v>385916</v>
      </c>
      <c r="P34" s="216">
        <v>2319462</v>
      </c>
      <c r="Q34" s="217">
        <v>2319462</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v>51340</v>
      </c>
      <c r="K40" s="217">
        <v>51340</v>
      </c>
      <c r="L40" s="217"/>
      <c r="M40" s="217"/>
      <c r="N40" s="217"/>
      <c r="O40" s="216"/>
      <c r="P40" s="216">
        <v>227132</v>
      </c>
      <c r="Q40" s="217">
        <v>227132</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101662</v>
      </c>
      <c r="E44" s="225">
        <v>101662</v>
      </c>
      <c r="F44" s="225"/>
      <c r="G44" s="225"/>
      <c r="H44" s="225"/>
      <c r="I44" s="224">
        <v>73258</v>
      </c>
      <c r="J44" s="224">
        <v>623388</v>
      </c>
      <c r="K44" s="225">
        <v>623388</v>
      </c>
      <c r="L44" s="225"/>
      <c r="M44" s="225"/>
      <c r="N44" s="225"/>
      <c r="O44" s="224">
        <v>449213</v>
      </c>
      <c r="P44" s="224">
        <v>2757923</v>
      </c>
      <c r="Q44" s="225">
        <v>2757923</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v>3277411</v>
      </c>
      <c r="AV44" s="226"/>
      <c r="AW44" s="296"/>
    </row>
    <row r="45" spans="1:49" x14ac:dyDescent="0.2">
      <c r="B45" s="245" t="s">
        <v>261</v>
      </c>
      <c r="C45" s="203" t="s">
        <v>19</v>
      </c>
      <c r="D45" s="216">
        <v>336862</v>
      </c>
      <c r="E45" s="217">
        <v>336862</v>
      </c>
      <c r="F45" s="217"/>
      <c r="G45" s="217"/>
      <c r="H45" s="217"/>
      <c r="I45" s="216">
        <v>242743</v>
      </c>
      <c r="J45" s="216">
        <v>2235733</v>
      </c>
      <c r="K45" s="217">
        <v>2235733</v>
      </c>
      <c r="L45" s="217"/>
      <c r="M45" s="217"/>
      <c r="N45" s="217"/>
      <c r="O45" s="216">
        <v>1611068</v>
      </c>
      <c r="P45" s="216">
        <v>9891073</v>
      </c>
      <c r="Q45" s="217">
        <v>9891073</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v>5847362</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4029.99</v>
      </c>
      <c r="E47" s="217">
        <v>4029.99</v>
      </c>
      <c r="F47" s="217"/>
      <c r="G47" s="217"/>
      <c r="H47" s="217"/>
      <c r="I47" s="216">
        <v>2904</v>
      </c>
      <c r="J47" s="216">
        <v>1694024.36</v>
      </c>
      <c r="K47" s="217">
        <v>1694024.36</v>
      </c>
      <c r="L47" s="217"/>
      <c r="M47" s="217"/>
      <c r="N47" s="217"/>
      <c r="O47" s="216">
        <v>1220713</v>
      </c>
      <c r="P47" s="216">
        <v>7336811.9900000002</v>
      </c>
      <c r="Q47" s="217">
        <v>7336811.9900000002</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v>59746.92</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2612.23</v>
      </c>
      <c r="E49" s="217">
        <v>2612.23</v>
      </c>
      <c r="F49" s="217"/>
      <c r="G49" s="217"/>
      <c r="H49" s="217"/>
      <c r="I49" s="216">
        <v>1882</v>
      </c>
      <c r="J49" s="216">
        <v>71199.88</v>
      </c>
      <c r="K49" s="217">
        <v>71199.88</v>
      </c>
      <c r="L49" s="217"/>
      <c r="M49" s="217"/>
      <c r="N49" s="217"/>
      <c r="O49" s="216">
        <v>51307</v>
      </c>
      <c r="P49" s="216">
        <v>368296.41</v>
      </c>
      <c r="Q49" s="217">
        <v>368296.41</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v>360368.23</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69474.58</v>
      </c>
      <c r="E51" s="217">
        <v>69474.58</v>
      </c>
      <c r="F51" s="217"/>
      <c r="G51" s="217"/>
      <c r="H51" s="217"/>
      <c r="I51" s="216">
        <v>50064</v>
      </c>
      <c r="J51" s="216">
        <v>309445.88</v>
      </c>
      <c r="K51" s="217">
        <v>309445.88</v>
      </c>
      <c r="L51" s="217"/>
      <c r="M51" s="217"/>
      <c r="N51" s="217"/>
      <c r="O51" s="216">
        <v>222987</v>
      </c>
      <c r="P51" s="216">
        <v>3026560.29</v>
      </c>
      <c r="Q51" s="217">
        <v>3026560.29</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v>10080536.66</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1609</v>
      </c>
      <c r="E56" s="229">
        <v>1609</v>
      </c>
      <c r="F56" s="229"/>
      <c r="G56" s="229"/>
      <c r="H56" s="229"/>
      <c r="I56" s="228">
        <v>1023</v>
      </c>
      <c r="J56" s="228">
        <v>1127</v>
      </c>
      <c r="K56" s="229">
        <v>1127</v>
      </c>
      <c r="L56" s="229"/>
      <c r="M56" s="229"/>
      <c r="N56" s="229"/>
      <c r="O56" s="228">
        <v>729</v>
      </c>
      <c r="P56" s="228">
        <v>310</v>
      </c>
      <c r="Q56" s="229">
        <v>310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v>2292</v>
      </c>
      <c r="E57" s="232">
        <v>2292</v>
      </c>
      <c r="F57" s="232"/>
      <c r="G57" s="232"/>
      <c r="H57" s="232"/>
      <c r="I57" s="231">
        <v>1405</v>
      </c>
      <c r="J57" s="231">
        <v>13412</v>
      </c>
      <c r="K57" s="232">
        <v>13412</v>
      </c>
      <c r="L57" s="232"/>
      <c r="M57" s="232"/>
      <c r="N57" s="232"/>
      <c r="O57" s="231">
        <v>8363</v>
      </c>
      <c r="P57" s="231">
        <v>49896</v>
      </c>
      <c r="Q57" s="232">
        <v>49896</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v>1127</v>
      </c>
      <c r="K58" s="232">
        <v>1127</v>
      </c>
      <c r="L58" s="232"/>
      <c r="M58" s="232"/>
      <c r="N58" s="232"/>
      <c r="O58" s="231">
        <v>729</v>
      </c>
      <c r="P58" s="231">
        <v>310</v>
      </c>
      <c r="Q58" s="232">
        <v>310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27269</v>
      </c>
      <c r="E59" s="232">
        <v>27269</v>
      </c>
      <c r="F59" s="232"/>
      <c r="G59" s="232"/>
      <c r="H59" s="232"/>
      <c r="I59" s="231">
        <v>16662</v>
      </c>
      <c r="J59" s="231">
        <v>154716</v>
      </c>
      <c r="K59" s="232">
        <v>154716</v>
      </c>
      <c r="L59" s="232"/>
      <c r="M59" s="232"/>
      <c r="N59" s="232"/>
      <c r="O59" s="231">
        <v>67398</v>
      </c>
      <c r="P59" s="231">
        <v>622566</v>
      </c>
      <c r="Q59" s="232">
        <v>622566</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f>+D59/12</f>
        <v>2272.4166666666665</v>
      </c>
      <c r="E60" s="235">
        <f>+E59/12</f>
        <v>2272.4166666666665</v>
      </c>
      <c r="F60" s="235"/>
      <c r="G60" s="235"/>
      <c r="H60" s="235"/>
      <c r="I60" s="234">
        <f>+I59/12</f>
        <v>1388.5</v>
      </c>
      <c r="J60" s="234">
        <f>+J59/12</f>
        <v>12893</v>
      </c>
      <c r="K60" s="235">
        <f>+K59/12</f>
        <v>12893</v>
      </c>
      <c r="L60" s="235"/>
      <c r="M60" s="235"/>
      <c r="N60" s="235"/>
      <c r="O60" s="234">
        <f>+O59/12</f>
        <v>5616.5</v>
      </c>
      <c r="P60" s="234">
        <f>+P59/12</f>
        <v>51880.5</v>
      </c>
      <c r="Q60" s="235">
        <f>+Q59/12</f>
        <v>51880.5</v>
      </c>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464851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136777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7"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17" sqref="K1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8483417</v>
      </c>
      <c r="E5" s="326">
        <v>7749880</v>
      </c>
      <c r="F5" s="326"/>
      <c r="G5" s="328"/>
      <c r="H5" s="328"/>
      <c r="I5" s="325">
        <v>5584559</v>
      </c>
      <c r="J5" s="325">
        <v>56303970</v>
      </c>
      <c r="K5" s="326">
        <v>57656016</v>
      </c>
      <c r="L5" s="326"/>
      <c r="M5" s="326"/>
      <c r="N5" s="326"/>
      <c r="O5" s="325">
        <v>24110059</v>
      </c>
      <c r="P5" s="325">
        <v>249093564</v>
      </c>
      <c r="Q5" s="326">
        <v>247941518</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v>273489690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v>918969</v>
      </c>
      <c r="F15" s="319"/>
      <c r="G15" s="319"/>
      <c r="H15" s="319"/>
      <c r="I15" s="318">
        <v>918969</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1778574</v>
      </c>
      <c r="F16" s="319"/>
      <c r="G16" s="319"/>
      <c r="H16" s="319"/>
      <c r="I16" s="318">
        <v>1778574</v>
      </c>
      <c r="J16" s="318"/>
      <c r="K16" s="319">
        <v>-1588682</v>
      </c>
      <c r="L16" s="319"/>
      <c r="M16" s="319"/>
      <c r="N16" s="319"/>
      <c r="O16" s="318">
        <v>-1588682</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173002</v>
      </c>
      <c r="E18" s="319">
        <v>173002</v>
      </c>
      <c r="F18" s="319"/>
      <c r="G18" s="319"/>
      <c r="H18" s="319"/>
      <c r="I18" s="318"/>
      <c r="J18" s="318">
        <v>330924</v>
      </c>
      <c r="K18" s="319">
        <v>330924</v>
      </c>
      <c r="L18" s="319"/>
      <c r="M18" s="319"/>
      <c r="N18" s="319"/>
      <c r="O18" s="318"/>
      <c r="P18" s="318">
        <v>1331612</v>
      </c>
      <c r="Q18" s="319">
        <v>1331612</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v>191732</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10044395</v>
      </c>
      <c r="E23" s="362"/>
      <c r="F23" s="362"/>
      <c r="G23" s="362"/>
      <c r="H23" s="362"/>
      <c r="I23" s="364"/>
      <c r="J23" s="318">
        <v>54696370</v>
      </c>
      <c r="K23" s="362"/>
      <c r="L23" s="362"/>
      <c r="M23" s="362"/>
      <c r="N23" s="362"/>
      <c r="O23" s="364"/>
      <c r="P23" s="318">
        <v>226978066</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v>259580204</v>
      </c>
      <c r="AV23" s="368"/>
      <c r="AW23" s="374"/>
    </row>
    <row r="24" spans="2:49" ht="28.5" customHeight="1" x14ac:dyDescent="0.2">
      <c r="B24" s="345" t="s">
        <v>114</v>
      </c>
      <c r="C24" s="331"/>
      <c r="D24" s="365"/>
      <c r="E24" s="319">
        <v>9759978</v>
      </c>
      <c r="F24" s="319"/>
      <c r="G24" s="319"/>
      <c r="H24" s="319"/>
      <c r="I24" s="318">
        <v>7706215</v>
      </c>
      <c r="J24" s="365"/>
      <c r="K24" s="319">
        <v>51911862</v>
      </c>
      <c r="L24" s="319"/>
      <c r="M24" s="319"/>
      <c r="N24" s="319"/>
      <c r="O24" s="318">
        <v>21540411</v>
      </c>
      <c r="P24" s="365"/>
      <c r="Q24" s="319">
        <v>205816074</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616214</v>
      </c>
      <c r="E30" s="362"/>
      <c r="F30" s="362"/>
      <c r="G30" s="362"/>
      <c r="H30" s="362"/>
      <c r="I30" s="364"/>
      <c r="J30" s="318">
        <v>3284960</v>
      </c>
      <c r="K30" s="362"/>
      <c r="L30" s="362"/>
      <c r="M30" s="362"/>
      <c r="N30" s="362"/>
      <c r="O30" s="364"/>
      <c r="P30" s="318">
        <v>12747060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v>8830188</v>
      </c>
      <c r="AV30" s="368"/>
      <c r="AW30" s="374"/>
    </row>
    <row r="31" spans="2:49" s="5" customFormat="1" ht="25.5" x14ac:dyDescent="0.2">
      <c r="B31" s="345" t="s">
        <v>84</v>
      </c>
      <c r="C31" s="331"/>
      <c r="D31" s="365"/>
      <c r="E31" s="319">
        <v>48364</v>
      </c>
      <c r="F31" s="319"/>
      <c r="G31" s="319"/>
      <c r="H31" s="319"/>
      <c r="I31" s="318">
        <v>37092</v>
      </c>
      <c r="J31" s="365"/>
      <c r="K31" s="319">
        <v>377644</v>
      </c>
      <c r="L31" s="319"/>
      <c r="M31" s="319"/>
      <c r="N31" s="319"/>
      <c r="O31" s="318">
        <v>144192</v>
      </c>
      <c r="P31" s="365"/>
      <c r="Q31" s="319">
        <v>1497141</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445116</v>
      </c>
      <c r="E32" s="363"/>
      <c r="F32" s="363"/>
      <c r="G32" s="363"/>
      <c r="H32" s="363"/>
      <c r="I32" s="365"/>
      <c r="J32" s="318">
        <v>3844495</v>
      </c>
      <c r="K32" s="363"/>
      <c r="L32" s="363"/>
      <c r="M32" s="363"/>
      <c r="N32" s="363"/>
      <c r="O32" s="365"/>
      <c r="P32" s="318">
        <v>23146171</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v>23122683</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455916</v>
      </c>
      <c r="E49" s="319">
        <v>46891</v>
      </c>
      <c r="F49" s="319"/>
      <c r="G49" s="319"/>
      <c r="H49" s="319"/>
      <c r="I49" s="318">
        <v>37152</v>
      </c>
      <c r="J49" s="318">
        <v>2430429</v>
      </c>
      <c r="K49" s="319">
        <v>271976</v>
      </c>
      <c r="L49" s="319"/>
      <c r="M49" s="319"/>
      <c r="N49" s="319"/>
      <c r="O49" s="318">
        <v>4495</v>
      </c>
      <c r="P49" s="318">
        <v>9761832</v>
      </c>
      <c r="Q49" s="319">
        <v>1083977</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v>3495691</v>
      </c>
      <c r="AV49" s="368"/>
      <c r="AW49" s="374"/>
    </row>
    <row r="50" spans="2:49" x14ac:dyDescent="0.2">
      <c r="B50" s="343" t="s">
        <v>119</v>
      </c>
      <c r="C50" s="331" t="s">
        <v>34</v>
      </c>
      <c r="D50" s="318">
        <v>20525</v>
      </c>
      <c r="E50" s="363"/>
      <c r="F50" s="363"/>
      <c r="G50" s="363"/>
      <c r="H50" s="363"/>
      <c r="I50" s="365"/>
      <c r="J50" s="318">
        <v>430090</v>
      </c>
      <c r="K50" s="363"/>
      <c r="L50" s="363"/>
      <c r="M50" s="363"/>
      <c r="N50" s="363"/>
      <c r="O50" s="365"/>
      <c r="P50" s="318">
        <v>2589402</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v>2564876</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f>+D23+D30-D32-D49+D50</f>
        <v>9780102</v>
      </c>
      <c r="E54" s="323">
        <f>+E24+E31-E49</f>
        <v>9761451</v>
      </c>
      <c r="F54" s="323"/>
      <c r="G54" s="323"/>
      <c r="H54" s="323"/>
      <c r="I54" s="400">
        <f>+I24+I31-I49</f>
        <v>7706155</v>
      </c>
      <c r="J54" s="399">
        <f>+J23+J30-J32-J49+J50</f>
        <v>52136496</v>
      </c>
      <c r="K54" s="400">
        <f>+K24+K31-K49</f>
        <v>52017530</v>
      </c>
      <c r="L54" s="323"/>
      <c r="M54" s="323"/>
      <c r="N54" s="323"/>
      <c r="O54" s="400">
        <f>+O24+O31-O49</f>
        <v>21680108</v>
      </c>
      <c r="P54" s="399">
        <f>+P23+P30-P32-P49+P50</f>
        <v>209406525</v>
      </c>
      <c r="Q54" s="400">
        <f>+Q24+Q31-Q49</f>
        <v>206229238</v>
      </c>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99">
        <f>+AU23+AU30-AU32-AU49+AU50</f>
        <v>244356894</v>
      </c>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v>769354.5</v>
      </c>
      <c r="F58" s="354"/>
      <c r="G58" s="354"/>
      <c r="H58" s="354"/>
      <c r="I58" s="353">
        <v>769354.5</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7"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7" activePane="bottomRight" state="frozen"/>
      <selection activeCell="B1" sqref="B1"/>
      <selection pane="topRight" activeCell="B1" sqref="B1"/>
      <selection pane="bottomLeft" activeCell="B1" sqref="B1"/>
      <selection pane="bottomRight" activeCell="I25" sqref="I25"/>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2468163</v>
      </c>
      <c r="D5" s="403">
        <v>4445552</v>
      </c>
      <c r="E5" s="454"/>
      <c r="F5" s="454"/>
      <c r="G5" s="448"/>
      <c r="H5" s="402">
        <v>42422056</v>
      </c>
      <c r="I5" s="403">
        <v>46308772</v>
      </c>
      <c r="J5" s="454"/>
      <c r="K5" s="454"/>
      <c r="L5" s="448"/>
      <c r="M5" s="402">
        <v>274365907</v>
      </c>
      <c r="N5" s="403">
        <v>275913994</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2469194</v>
      </c>
      <c r="D6" s="398">
        <v>4387212</v>
      </c>
      <c r="E6" s="400">
        <f>+'Pt 1 Summary of Data'!E12</f>
        <v>9761451</v>
      </c>
      <c r="F6" s="400">
        <f>+C6+D6+E6</f>
        <v>16617857</v>
      </c>
      <c r="G6" s="401">
        <f>+'Pt 1 Summary of Data'!I12</f>
        <v>7706155</v>
      </c>
      <c r="H6" s="397">
        <v>42439291</v>
      </c>
      <c r="I6" s="398">
        <v>46425441</v>
      </c>
      <c r="J6" s="400">
        <f>+'Pt 1 Summary of Data'!K12</f>
        <v>52017530</v>
      </c>
      <c r="K6" s="400">
        <f>+H6+I6+J6</f>
        <v>140882262</v>
      </c>
      <c r="L6" s="401">
        <f>+'Pt 1 Summary of Data'!O12</f>
        <v>21680108</v>
      </c>
      <c r="M6" s="397">
        <v>274477364</v>
      </c>
      <c r="N6" s="398">
        <v>276868385</v>
      </c>
      <c r="O6" s="400">
        <f>+'Pt 1 Summary of Data'!Q12</f>
        <v>206229238</v>
      </c>
      <c r="P6" s="400">
        <f>+M6+N6+O6</f>
        <v>757574987</v>
      </c>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v>35155</v>
      </c>
      <c r="I7" s="398">
        <v>39994</v>
      </c>
      <c r="J7" s="400">
        <f>+'Pt 1 Summary of Data'!K40</f>
        <v>51340</v>
      </c>
      <c r="K7" s="400">
        <f>+H7+I7+J7</f>
        <v>126489</v>
      </c>
      <c r="L7" s="401"/>
      <c r="M7" s="397">
        <v>234754</v>
      </c>
      <c r="N7" s="398">
        <v>250834</v>
      </c>
      <c r="O7" s="400">
        <f>+'Pt 1 Summary of Data'!Q40</f>
        <v>227132</v>
      </c>
      <c r="P7" s="400">
        <f>+M7+N7+O7</f>
        <v>712720</v>
      </c>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87596.68</v>
      </c>
      <c r="E8" s="400">
        <v>769354.5</v>
      </c>
      <c r="F8" s="400">
        <f>+D8+E8</f>
        <v>856951.17999999993</v>
      </c>
      <c r="G8" s="401">
        <f>+'Pt 2 Premium and Claims'!I58</f>
        <v>769354.5</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424071</v>
      </c>
      <c r="E9" s="400">
        <v>918969</v>
      </c>
      <c r="F9" s="400">
        <f>+D9+E9</f>
        <v>1343040</v>
      </c>
      <c r="G9" s="401">
        <v>918969</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823116</v>
      </c>
      <c r="E10" s="400">
        <v>1778574</v>
      </c>
      <c r="F10" s="400">
        <f>+D10+E10</f>
        <v>2601690</v>
      </c>
      <c r="G10" s="401">
        <v>1778574</v>
      </c>
      <c r="H10" s="443"/>
      <c r="I10" s="398">
        <v>-1245375</v>
      </c>
      <c r="J10" s="400">
        <v>-1588682</v>
      </c>
      <c r="K10" s="400">
        <f>+I10+J10</f>
        <v>-2834057</v>
      </c>
      <c r="L10" s="401">
        <v>-1588682</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-89579</v>
      </c>
      <c r="E11" s="400">
        <f>+G36</f>
        <v>0</v>
      </c>
      <c r="F11" s="400">
        <f>+D11+E11</f>
        <v>-89579</v>
      </c>
      <c r="G11" s="450"/>
      <c r="H11" s="443"/>
      <c r="I11" s="398">
        <v>35188</v>
      </c>
      <c r="J11" s="400">
        <v>0</v>
      </c>
      <c r="K11" s="400">
        <f>+I11+J11</f>
        <v>35188</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+C6+C7</f>
        <v>2469194</v>
      </c>
      <c r="D12" s="400">
        <f>+D6-D8-D9-D10-D11</f>
        <v>3142007.3200000003</v>
      </c>
      <c r="E12" s="400">
        <f>+E6-E8-E9-E10-E11</f>
        <v>6294553.5</v>
      </c>
      <c r="F12" s="400">
        <f>+F6-F8-F9-F10-F11</f>
        <v>11905754.82</v>
      </c>
      <c r="G12" s="447"/>
      <c r="H12" s="399">
        <f>+H6+H7</f>
        <v>42474446</v>
      </c>
      <c r="I12" s="400">
        <f>+I6+I7-I10-I11</f>
        <v>47675622</v>
      </c>
      <c r="J12" s="400">
        <f>+J6+J7-J10-J11</f>
        <v>53657552</v>
      </c>
      <c r="K12" s="400">
        <f>+K6+K7-K10-K11</f>
        <v>143807620</v>
      </c>
      <c r="L12" s="447"/>
      <c r="M12" s="399">
        <f>+M6+M7</f>
        <v>274712118</v>
      </c>
      <c r="N12" s="400">
        <f>+N6+N7</f>
        <v>277119219</v>
      </c>
      <c r="O12" s="400">
        <f>+O6+O7</f>
        <v>206456370</v>
      </c>
      <c r="P12" s="400">
        <f>+P6+P7</f>
        <v>758287707</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2625028</v>
      </c>
      <c r="D15" s="403">
        <v>4183157</v>
      </c>
      <c r="E15" s="395">
        <f>+'Pt 2 Premium and Claims'!E5</f>
        <v>7749880</v>
      </c>
      <c r="F15" s="395">
        <f>+C15+D15+E15</f>
        <v>14558065</v>
      </c>
      <c r="G15" s="396">
        <v>5584559</v>
      </c>
      <c r="H15" s="402">
        <v>47720960</v>
      </c>
      <c r="I15" s="403">
        <v>52928814</v>
      </c>
      <c r="J15" s="395">
        <f>+'Pt 2 Premium and Claims'!K5</f>
        <v>57656016</v>
      </c>
      <c r="K15" s="395">
        <f>+H15+I15+J15</f>
        <v>158305790</v>
      </c>
      <c r="L15" s="396">
        <v>24110059</v>
      </c>
      <c r="M15" s="402">
        <v>318876790</v>
      </c>
      <c r="N15" s="403">
        <v>332707389</v>
      </c>
      <c r="O15" s="395">
        <f>+'Pt 1 Summary of Data'!Q5</f>
        <v>247941518</v>
      </c>
      <c r="P15" s="395">
        <f>+M15+N15+O15</f>
        <v>899525697</v>
      </c>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35778</v>
      </c>
      <c r="D16" s="398">
        <v>-279836</v>
      </c>
      <c r="E16" s="400">
        <f>+'Pt 1 Summary of Data'!E25+'Pt 1 Summary of Data'!E26+'Pt 1 Summary of Data'!E27+'Pt 1 Summary of Data'!E31+'Pt 1 Summary of Data'!E34</f>
        <v>137058</v>
      </c>
      <c r="F16" s="400">
        <f>+C16+D16+E16</f>
        <v>-107000</v>
      </c>
      <c r="G16" s="401">
        <f>+'Pt 1 Summary of Data'!I25+'Pt 1 Summary of Data'!I26+'Pt 1 Summary of Data'!I27+'Pt 1 Summary of Data'!I31+'Pt 1 Summary of Data'!I34</f>
        <v>549393</v>
      </c>
      <c r="H16" s="397">
        <v>1045328</v>
      </c>
      <c r="I16" s="398">
        <v>2234305</v>
      </c>
      <c r="J16" s="400">
        <f>+'Pt 1 Summary of Data'!K25+'Pt 1 Summary of Data'!K26+'Pt 1 Summary of Data'!K27+'Pt 1 Summary of Data'!K31+'Pt 1 Summary of Data'!K34</f>
        <v>2536699</v>
      </c>
      <c r="K16" s="400">
        <f>+H16+I16+J16</f>
        <v>5816332</v>
      </c>
      <c r="L16" s="401">
        <f>+'Pt 1 Summary of Data'!O25+'Pt 1 Summary of Data'!O26+'Pt 1 Summary of Data'!O27+'Pt 1 Summary of Data'!O31+'Pt 1 Summary of Data'!O34</f>
        <v>1208286</v>
      </c>
      <c r="M16" s="397">
        <v>7171980</v>
      </c>
      <c r="N16" s="398">
        <v>19349695</v>
      </c>
      <c r="O16" s="400">
        <f>+'Pt 1 Summary of Data'!Q25+'Pt 1 Summary of Data'!Q26+'Pt 1 Summary of Data'!Q27+'Pt 1 Summary of Data'!Q31+'Pt 1 Summary of Data'!Q34</f>
        <v>14721367</v>
      </c>
      <c r="P16" s="400">
        <f>+M16+N16+O16</f>
        <v>41243042</v>
      </c>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+C15-C16</f>
        <v>2589250</v>
      </c>
      <c r="D17" s="400">
        <f>+D15-D16</f>
        <v>4462993</v>
      </c>
      <c r="E17" s="400">
        <f>+E15-E16</f>
        <v>7612822</v>
      </c>
      <c r="F17" s="400">
        <f>+F15-F16</f>
        <v>14665065</v>
      </c>
      <c r="G17" s="450"/>
      <c r="H17" s="399">
        <f>+H15-H16</f>
        <v>46675632</v>
      </c>
      <c r="I17" s="400">
        <f>+I15-I16</f>
        <v>50694509</v>
      </c>
      <c r="J17" s="400">
        <f>+J15-J16</f>
        <v>55119317</v>
      </c>
      <c r="K17" s="400">
        <f>+K15-K16</f>
        <v>152489458</v>
      </c>
      <c r="L17" s="450"/>
      <c r="M17" s="399">
        <f>+M15-M16</f>
        <v>311704810</v>
      </c>
      <c r="N17" s="400">
        <f>+N15-N16</f>
        <v>313357694</v>
      </c>
      <c r="O17" s="400">
        <f>+O15-O16</f>
        <v>233220151</v>
      </c>
      <c r="P17" s="400">
        <f>+P15-P16</f>
        <v>858282655</v>
      </c>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4206846.24</v>
      </c>
      <c r="H19" s="455"/>
      <c r="I19" s="454"/>
      <c r="J19" s="454"/>
      <c r="K19" s="454"/>
      <c r="L19" s="396">
        <v>23266827.609999999</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370851</v>
      </c>
      <c r="H20" s="443"/>
      <c r="I20" s="441"/>
      <c r="J20" s="441"/>
      <c r="K20" s="441"/>
      <c r="L20" s="471">
        <v>3555288</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457468.75999999978</v>
      </c>
      <c r="H21" s="443"/>
      <c r="I21" s="441"/>
      <c r="J21" s="441"/>
      <c r="K21" s="441"/>
      <c r="L21" s="471">
        <v>1145088.6500000001</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457468.75999999978</v>
      </c>
      <c r="H22" s="443"/>
      <c r="I22" s="441"/>
      <c r="J22" s="441"/>
      <c r="K22" s="441"/>
      <c r="L22" s="471">
        <v>-3920342.6099999994</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251758.30000000002</v>
      </c>
      <c r="H23" s="443"/>
      <c r="I23" s="441"/>
      <c r="J23" s="441"/>
      <c r="K23" s="441"/>
      <c r="L23" s="471">
        <v>1145088.6500000001</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151054.97999999998</v>
      </c>
      <c r="H24" s="443"/>
      <c r="I24" s="441"/>
      <c r="J24" s="441"/>
      <c r="K24" s="441"/>
      <c r="L24" s="471">
        <v>687053.19</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1377712.7599999998</v>
      </c>
      <c r="H25" s="443"/>
      <c r="I25" s="441"/>
      <c r="J25" s="441"/>
      <c r="K25" s="441"/>
      <c r="L25" s="471">
        <v>5908662.6500000004</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1377712.7599999998</v>
      </c>
      <c r="H26" s="443"/>
      <c r="I26" s="441"/>
      <c r="J26" s="441"/>
      <c r="K26" s="441"/>
      <c r="L26" s="471">
        <v>5908662.6500000004</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83">
        <v>1657129.52</v>
      </c>
      <c r="H27" s="443"/>
      <c r="I27" s="441"/>
      <c r="J27" s="441"/>
      <c r="K27" s="441"/>
      <c r="L27" s="483">
        <v>6246676.0599999996</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4206846.24</v>
      </c>
      <c r="H28" s="443"/>
      <c r="I28" s="441"/>
      <c r="J28" s="441"/>
      <c r="K28" s="441"/>
      <c r="L28" s="471">
        <v>18201396.350000001</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1377712.7599999998</v>
      </c>
      <c r="H29" s="443"/>
      <c r="I29" s="441"/>
      <c r="J29" s="441"/>
      <c r="K29" s="441"/>
      <c r="L29" s="471">
        <v>5450627.1899999995</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457468.75999999978</v>
      </c>
      <c r="H30" s="443"/>
      <c r="I30" s="441"/>
      <c r="J30" s="441"/>
      <c r="K30" s="441"/>
      <c r="L30" s="471">
        <v>687053.19</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83">
        <v>1377712.7599999998</v>
      </c>
      <c r="H31" s="443"/>
      <c r="I31" s="441"/>
      <c r="J31" s="441"/>
      <c r="K31" s="441"/>
      <c r="L31" s="483">
        <v>5450627.1899999995</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83">
        <v>1556426.2000000002</v>
      </c>
      <c r="H32" s="443"/>
      <c r="I32" s="441"/>
      <c r="J32" s="441"/>
      <c r="K32" s="441"/>
      <c r="L32" s="483">
        <v>5788640.6000000006</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4206846.24</v>
      </c>
      <c r="H33" s="443"/>
      <c r="I33" s="441"/>
      <c r="J33" s="441"/>
      <c r="K33" s="441"/>
      <c r="L33" s="471">
        <v>18659431.810000002</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v>
      </c>
      <c r="H34" s="462"/>
      <c r="I34" s="463"/>
      <c r="J34" s="463"/>
      <c r="K34" s="463"/>
      <c r="L34" s="469">
        <v>1.2469204768352482</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2958198.7994099958</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1904355.0434070423</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1209</v>
      </c>
      <c r="D38" s="405">
        <v>1495</v>
      </c>
      <c r="E38" s="432">
        <f>+'Pt 1 Summary of Data'!E60</f>
        <v>2272.4166666666665</v>
      </c>
      <c r="F38" s="432">
        <f>+C38+D38+E38</f>
        <v>4976.4166666666661</v>
      </c>
      <c r="G38" s="448"/>
      <c r="H38" s="404">
        <v>11476</v>
      </c>
      <c r="I38" s="405">
        <v>11792</v>
      </c>
      <c r="J38" s="432">
        <f>+'Pt 1 Summary of Data'!K60</f>
        <v>12893</v>
      </c>
      <c r="K38" s="432">
        <f>+H38+I38+J38</f>
        <v>36161</v>
      </c>
      <c r="L38" s="448"/>
      <c r="M38" s="404">
        <v>72194</v>
      </c>
      <c r="N38" s="405">
        <v>70021</v>
      </c>
      <c r="O38" s="432">
        <f>+'Pt 1 Summary of Data'!Q60</f>
        <v>51880.5</v>
      </c>
      <c r="P38" s="432">
        <f>+M38+N38+O38</f>
        <v>194095.5</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f>(((5000-4976)*0.052)+((4976-2500)*0.037))/2500</f>
        <v>3.7143999999999996E-2</v>
      </c>
      <c r="G39" s="461"/>
      <c r="H39" s="459"/>
      <c r="I39" s="460"/>
      <c r="J39" s="460"/>
      <c r="K39" s="439">
        <f>(((50000-36161)*0.016)+((36161-25000)*0.012))/25000</f>
        <v>1.421424E-2</v>
      </c>
      <c r="L39" s="461"/>
      <c r="M39" s="459"/>
      <c r="N39" s="460"/>
      <c r="O39" s="460"/>
      <c r="P39" s="439">
        <v>0</v>
      </c>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2603</v>
      </c>
      <c r="G40" s="447"/>
      <c r="H40" s="443"/>
      <c r="I40" s="441"/>
      <c r="J40" s="441"/>
      <c r="K40" s="398">
        <v>1309</v>
      </c>
      <c r="L40" s="447"/>
      <c r="M40" s="443"/>
      <c r="N40" s="441"/>
      <c r="O40" s="441"/>
      <c r="P40" s="398">
        <v>1635</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1.1738</v>
      </c>
      <c r="G41" s="447"/>
      <c r="H41" s="443"/>
      <c r="I41" s="441"/>
      <c r="J41" s="441"/>
      <c r="K41" s="434">
        <v>1</v>
      </c>
      <c r="L41" s="447"/>
      <c r="M41" s="443"/>
      <c r="N41" s="441"/>
      <c r="O41" s="441"/>
      <c r="P41" s="434">
        <v>1</v>
      </c>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f>+F39*F41</f>
        <v>4.3599627199999991E-2</v>
      </c>
      <c r="G42" s="447"/>
      <c r="H42" s="443"/>
      <c r="I42" s="441"/>
      <c r="J42" s="441"/>
      <c r="K42" s="436">
        <f>+K39*K41</f>
        <v>1.421424E-2</v>
      </c>
      <c r="L42" s="447"/>
      <c r="M42" s="443"/>
      <c r="N42" s="441"/>
      <c r="O42" s="441"/>
      <c r="P42" s="436">
        <f>+P39*P41</f>
        <v>0</v>
      </c>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f>+C12/C17</f>
        <v>0.95363290528145217</v>
      </c>
      <c r="D45" s="436">
        <f>+D12/D17</f>
        <v>0.70401349946101199</v>
      </c>
      <c r="E45" s="436">
        <f>+E12/E17</f>
        <v>0.82683576471379472</v>
      </c>
      <c r="F45" s="436">
        <f>+F12/F17</f>
        <v>0.81184466758244855</v>
      </c>
      <c r="G45" s="447"/>
      <c r="H45" s="438">
        <f>+H12/H17</f>
        <v>0.90999187756043665</v>
      </c>
      <c r="I45" s="436">
        <f>+I12/I17</f>
        <v>0.94044942816193366</v>
      </c>
      <c r="J45" s="436">
        <f>+J12/J17</f>
        <v>0.97347998706152328</v>
      </c>
      <c r="K45" s="436">
        <f>+K12/K17</f>
        <v>0.94306597902656331</v>
      </c>
      <c r="L45" s="447"/>
      <c r="M45" s="438">
        <f>+M12/M17</f>
        <v>0.88132139507247254</v>
      </c>
      <c r="N45" s="436">
        <f>+N12/N17</f>
        <v>0.8843542836385565</v>
      </c>
      <c r="O45" s="436">
        <f>+O12/O17</f>
        <v>0.88524241629532263</v>
      </c>
      <c r="P45" s="436">
        <f>+P12/P17</f>
        <v>0.88349415263436726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f>+F42</f>
        <v>4.3599627199999991E-2</v>
      </c>
      <c r="G47" s="447"/>
      <c r="H47" s="443"/>
      <c r="I47" s="441"/>
      <c r="J47" s="441"/>
      <c r="K47" s="436">
        <f>+K42</f>
        <v>1.421424E-2</v>
      </c>
      <c r="L47" s="447"/>
      <c r="M47" s="443"/>
      <c r="N47" s="441"/>
      <c r="O47" s="441"/>
      <c r="P47" s="436">
        <f>+P42</f>
        <v>0</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f>+F45+F47</f>
        <v>0.85544429478244854</v>
      </c>
      <c r="G48" s="447"/>
      <c r="H48" s="443"/>
      <c r="I48" s="441"/>
      <c r="J48" s="441"/>
      <c r="K48" s="436">
        <f>+K45+K47</f>
        <v>0.95728021902656335</v>
      </c>
      <c r="L48" s="447"/>
      <c r="M48" s="443"/>
      <c r="N48" s="441"/>
      <c r="O48" s="441"/>
      <c r="P48" s="436">
        <f>+P45+P47</f>
        <v>0.88349415263436726</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f>+F48</f>
        <v>0.85544429478244854</v>
      </c>
      <c r="G51" s="447"/>
      <c r="H51" s="444"/>
      <c r="I51" s="442"/>
      <c r="J51" s="442"/>
      <c r="K51" s="436">
        <f>+K48</f>
        <v>0.95728021902656335</v>
      </c>
      <c r="L51" s="447"/>
      <c r="M51" s="444"/>
      <c r="N51" s="442"/>
      <c r="O51" s="442"/>
      <c r="P51" s="436">
        <f>+P48</f>
        <v>0.88349415263436726</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f>+E17</f>
        <v>7612822</v>
      </c>
      <c r="G52" s="447"/>
      <c r="H52" s="443"/>
      <c r="I52" s="441"/>
      <c r="J52" s="441"/>
      <c r="K52" s="400">
        <f>+J17</f>
        <v>55119317</v>
      </c>
      <c r="L52" s="447"/>
      <c r="M52" s="443"/>
      <c r="N52" s="441"/>
      <c r="O52" s="441"/>
      <c r="P52" s="400">
        <f>+O17</f>
        <v>233220151</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-32411.259999999776</v>
      </c>
      <c r="H58" s="452"/>
      <c r="I58" s="453"/>
      <c r="J58" s="453"/>
      <c r="K58" s="453"/>
      <c r="L58" s="400">
        <f>+L60-L59</f>
        <v>-1962.3899999996647</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2179931</v>
      </c>
      <c r="H59" s="443"/>
      <c r="I59" s="441"/>
      <c r="J59" s="472"/>
      <c r="K59" s="441"/>
      <c r="L59" s="398">
        <v>5502982</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2147519.7400000002</v>
      </c>
      <c r="H60" s="443"/>
      <c r="I60" s="441"/>
      <c r="J60" s="472"/>
      <c r="K60" s="441"/>
      <c r="L60" s="398">
        <v>5501019.6100000003</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f>
        <v>1609</v>
      </c>
      <c r="D4" s="104">
        <f>+'Pt 1 Summary of Data'!K56</f>
        <v>1127</v>
      </c>
      <c r="E4" s="104">
        <f>+'Pt 1 Summary of Data'!Q56</f>
        <v>310</v>
      </c>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1" sqref="D20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t="s">
        <v>505</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507</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t="s">
        <v>508</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508</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t="s">
        <v>508</v>
      </c>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t="s">
        <v>508</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t="s">
        <v>508</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t="s">
        <v>511</v>
      </c>
      <c r="E89" s="7"/>
    </row>
    <row r="90" spans="2:5" ht="35.25" customHeight="1" x14ac:dyDescent="0.2">
      <c r="B90" s="134"/>
      <c r="C90" s="115"/>
      <c r="D90" s="137" t="s">
        <v>509</v>
      </c>
      <c r="E90" s="7"/>
    </row>
    <row r="91" spans="2:5" ht="35.25" customHeight="1" x14ac:dyDescent="0.2">
      <c r="B91" s="134"/>
      <c r="C91" s="115"/>
      <c r="D91" s="137" t="s">
        <v>510</v>
      </c>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t="s">
        <v>508</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t="s">
        <v>508</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t="s">
        <v>512</v>
      </c>
      <c r="E123" s="7"/>
    </row>
    <row r="124" spans="2:5" s="5" customFormat="1" ht="35.25" customHeight="1" x14ac:dyDescent="0.2">
      <c r="B124" s="134"/>
      <c r="C124" s="113"/>
      <c r="D124" s="137" t="s">
        <v>513</v>
      </c>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t="s">
        <v>512</v>
      </c>
      <c r="E134" s="27"/>
    </row>
    <row r="135" spans="2:5" s="5" customFormat="1" ht="35.25" customHeight="1" x14ac:dyDescent="0.2">
      <c r="B135" s="134"/>
      <c r="C135" s="113"/>
      <c r="D135" s="137" t="s">
        <v>513</v>
      </c>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508</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512</v>
      </c>
      <c r="E156" s="27"/>
    </row>
    <row r="157" spans="2:5" s="5" customFormat="1" ht="35.25" customHeight="1" x14ac:dyDescent="0.2">
      <c r="B157" s="134"/>
      <c r="C157" s="113"/>
      <c r="D157" s="137" t="s">
        <v>513</v>
      </c>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512</v>
      </c>
      <c r="E167" s="27"/>
    </row>
    <row r="168" spans="2:5" s="5" customFormat="1" ht="35.25" customHeight="1" x14ac:dyDescent="0.2">
      <c r="B168" s="134"/>
      <c r="C168" s="113"/>
      <c r="D168" s="137" t="s">
        <v>513</v>
      </c>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512</v>
      </c>
      <c r="E178" s="27"/>
    </row>
    <row r="179" spans="2:5" s="5" customFormat="1" ht="35.25" customHeight="1" x14ac:dyDescent="0.2">
      <c r="B179" s="134"/>
      <c r="C179" s="113"/>
      <c r="D179" s="137" t="s">
        <v>513</v>
      </c>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t="s">
        <v>508</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t="s">
        <v>508</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Felty, Thomas</cp:lastModifiedBy>
  <cp:lastPrinted>2016-07-28T16:12:24Z</cp:lastPrinted>
  <dcterms:created xsi:type="dcterms:W3CDTF">2012-03-15T16:14:51Z</dcterms:created>
  <dcterms:modified xsi:type="dcterms:W3CDTF">2016-07-29T15:15:53Z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