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27225" yWindow="300" windowWidth="28050" windowHeight="1377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35" i="10" l="1"/>
  <c r="I58" i="18" l="1"/>
  <c r="J38" i="10" l="1"/>
  <c r="O60" i="4"/>
  <c r="E12" i="4"/>
  <c r="O46" i="18" l="1"/>
  <c r="O45" i="18"/>
  <c r="O27" i="18"/>
  <c r="O24" i="18"/>
  <c r="I46" i="18"/>
  <c r="I45" i="18"/>
  <c r="I27" i="18"/>
  <c r="I24" i="18"/>
  <c r="O47" i="4"/>
  <c r="O46" i="4"/>
  <c r="O34" i="4"/>
  <c r="O26" i="4"/>
  <c r="O53" i="4"/>
  <c r="O52" i="4"/>
  <c r="O51" i="4"/>
  <c r="O50" i="4"/>
  <c r="O49" i="4"/>
  <c r="O32" i="4"/>
  <c r="O31" i="4"/>
  <c r="O30" i="4"/>
  <c r="O28" i="4"/>
  <c r="O27" i="4"/>
  <c r="O25" i="4"/>
  <c r="O45" i="4"/>
  <c r="O44" i="4"/>
  <c r="O42" i="4"/>
  <c r="O41" i="4"/>
  <c r="O40" i="4"/>
  <c r="O39" i="4"/>
  <c r="O38" i="4"/>
  <c r="O37" i="4"/>
  <c r="O14" i="4"/>
  <c r="O13" i="4"/>
  <c r="I47" i="4"/>
  <c r="I46" i="4"/>
  <c r="I34" i="4"/>
  <c r="I26" i="4"/>
  <c r="I53" i="4"/>
  <c r="I52" i="4"/>
  <c r="I51" i="4"/>
  <c r="I50" i="4"/>
  <c r="I49" i="4"/>
  <c r="I32" i="4"/>
  <c r="I31" i="4"/>
  <c r="I30" i="4"/>
  <c r="I28" i="4"/>
  <c r="I27" i="4"/>
  <c r="I25" i="4"/>
  <c r="I38" i="4"/>
  <c r="I14" i="4"/>
  <c r="I45" i="4"/>
  <c r="I44" i="4"/>
  <c r="I42" i="4"/>
  <c r="I41" i="4"/>
  <c r="I40" i="4"/>
  <c r="I39" i="4"/>
  <c r="I37" i="4"/>
  <c r="I13" i="4"/>
  <c r="E54" i="18" l="1"/>
  <c r="G20" i="10" l="1"/>
  <c r="I15" i="18" l="1"/>
  <c r="AT54" i="18" l="1"/>
  <c r="Q54" i="18"/>
  <c r="Q12" i="4" s="1"/>
  <c r="K54" i="18"/>
  <c r="Q14" i="4" l="1"/>
  <c r="K14" i="4"/>
  <c r="E14" i="4"/>
  <c r="Q13" i="4"/>
  <c r="K13" i="4"/>
  <c r="E13" i="4"/>
  <c r="C12" i="10"/>
  <c r="D54" i="18" l="1"/>
  <c r="P42" i="10" l="1"/>
  <c r="K42" i="10"/>
  <c r="F42" i="10"/>
  <c r="I60" i="4"/>
  <c r="O54" i="18"/>
  <c r="I54" i="18"/>
  <c r="Q5" i="18" l="1"/>
  <c r="K5" i="18"/>
  <c r="O5" i="18" s="1"/>
  <c r="E5" i="18"/>
  <c r="Q5" i="4"/>
  <c r="O15" i="10" s="1"/>
  <c r="I5" i="18" l="1"/>
  <c r="I5" i="4" s="1"/>
  <c r="N5" i="10"/>
  <c r="I5" i="10"/>
  <c r="D5" i="10"/>
  <c r="O5" i="4" l="1"/>
  <c r="L15" i="10" s="1"/>
  <c r="N38" i="10"/>
  <c r="M38" i="10"/>
  <c r="I38" i="10"/>
  <c r="H38" i="10"/>
  <c r="D38" i="10"/>
  <c r="C38" i="10"/>
  <c r="N16" i="10" l="1"/>
  <c r="I16" i="10"/>
  <c r="D16" i="10"/>
  <c r="N15" i="10"/>
  <c r="I15" i="10"/>
  <c r="D15" i="10"/>
  <c r="C16" i="10" l="1"/>
  <c r="C7" i="10"/>
  <c r="E4" i="16" l="1"/>
  <c r="D4" i="16"/>
  <c r="C4" i="16"/>
  <c r="O16" i="10"/>
  <c r="O7" i="10"/>
  <c r="O6" i="10"/>
  <c r="P52" i="10"/>
  <c r="P47" i="10"/>
  <c r="K47" i="10"/>
  <c r="F47" i="10"/>
  <c r="L16" i="10"/>
  <c r="L27" i="10" s="1"/>
  <c r="J16" i="10"/>
  <c r="O12" i="10"/>
  <c r="N12" i="10"/>
  <c r="M12" i="10"/>
  <c r="O17" i="10"/>
  <c r="N17" i="10"/>
  <c r="M17" i="10"/>
  <c r="L10" i="10"/>
  <c r="L32" i="10" s="1"/>
  <c r="L7" i="10"/>
  <c r="J10" i="10"/>
  <c r="J7" i="10"/>
  <c r="I17" i="10"/>
  <c r="H17" i="10"/>
  <c r="I12" i="10"/>
  <c r="I45" i="10" s="1"/>
  <c r="H12" i="10"/>
  <c r="H45" i="10" s="1"/>
  <c r="L20" i="10"/>
  <c r="D17" i="10"/>
  <c r="C17" i="10"/>
  <c r="G16" i="10"/>
  <c r="E16" i="10"/>
  <c r="G10" i="10"/>
  <c r="G15" i="10" s="1"/>
  <c r="G9" i="10"/>
  <c r="G8" i="10"/>
  <c r="G7" i="10"/>
  <c r="K12" i="4"/>
  <c r="J6" i="10" s="1"/>
  <c r="D12" i="10"/>
  <c r="D45" i="10" s="1"/>
  <c r="C45" i="10"/>
  <c r="E10" i="10"/>
  <c r="E9" i="10"/>
  <c r="E8" i="10"/>
  <c r="E7" i="10"/>
  <c r="E6" i="10"/>
  <c r="G32" i="10" l="1"/>
  <c r="G33" i="10" s="1"/>
  <c r="G27" i="10"/>
  <c r="G24" i="10"/>
  <c r="G23" i="10"/>
  <c r="L24" i="10"/>
  <c r="L23" i="10"/>
  <c r="K6" i="10"/>
  <c r="N45" i="10"/>
  <c r="M45" i="10"/>
  <c r="O45" i="10"/>
  <c r="P16" i="10" l="1"/>
  <c r="P15" i="10"/>
  <c r="P17" i="10" s="1"/>
  <c r="P7" i="10"/>
  <c r="P6" i="10"/>
  <c r="P12" i="10" s="1"/>
  <c r="P45" i="10" s="1"/>
  <c r="P48" i="10" s="1"/>
  <c r="K38" i="10"/>
  <c r="K16" i="10"/>
  <c r="K10" i="10"/>
  <c r="K7" i="10"/>
  <c r="F16" i="10"/>
  <c r="F10" i="10"/>
  <c r="F9" i="10"/>
  <c r="F8" i="10"/>
  <c r="F7" i="10"/>
  <c r="F6" i="10"/>
  <c r="P53" i="10" l="1"/>
  <c r="P51" i="10"/>
  <c r="Q60" i="4"/>
  <c r="O38" i="10" s="1"/>
  <c r="P38" i="10" s="1"/>
  <c r="P60" i="4"/>
  <c r="AU54" i="18"/>
  <c r="P54" i="18"/>
  <c r="O12" i="4"/>
  <c r="L6" i="10" s="1"/>
  <c r="L19" i="10" s="1"/>
  <c r="I12" i="4"/>
  <c r="G6" i="10" s="1"/>
  <c r="G19" i="10" s="1"/>
  <c r="J54" i="18"/>
  <c r="AU12" i="4"/>
  <c r="P12" i="4"/>
  <c r="AU5" i="4"/>
  <c r="P5" i="4"/>
  <c r="J12" i="4"/>
  <c r="J5" i="4"/>
  <c r="K60" i="4"/>
  <c r="E60" i="4"/>
  <c r="E38" i="10" s="1"/>
  <c r="F38" i="10" s="1"/>
  <c r="G22" i="10" l="1"/>
  <c r="G30" i="10" s="1"/>
  <c r="G31" i="10" s="1"/>
  <c r="G29" i="10" s="1"/>
  <c r="G34" i="10"/>
  <c r="L22" i="10"/>
  <c r="D5" i="4"/>
  <c r="L30" i="10" l="1"/>
  <c r="L31" i="10" s="1"/>
  <c r="L29" i="10" s="1"/>
  <c r="L33" i="10" s="1"/>
  <c r="L34" i="10" s="1"/>
  <c r="L21" i="10"/>
  <c r="L26" i="10" s="1"/>
  <c r="L25" i="10" s="1"/>
  <c r="L28" i="10" s="1"/>
  <c r="G21" i="10"/>
  <c r="G26" i="10" s="1"/>
  <c r="G25" i="10" s="1"/>
  <c r="G28" i="10" s="1"/>
  <c r="D12" i="4"/>
  <c r="AV60" i="4" l="1"/>
  <c r="AU60" i="4"/>
  <c r="J60" i="4"/>
  <c r="D60" i="4"/>
  <c r="G35" i="10" l="1"/>
  <c r="K17" i="18" l="1"/>
  <c r="L36" i="10"/>
  <c r="E17" i="18" l="1"/>
  <c r="E5" i="4" s="1"/>
  <c r="G36" i="10"/>
  <c r="K5" i="4"/>
  <c r="J11" i="10"/>
  <c r="J12" i="10" s="1"/>
  <c r="J15" i="10" l="1"/>
  <c r="K11" i="10"/>
  <c r="K12" i="10" s="1"/>
  <c r="E11" i="10"/>
  <c r="E12" i="10" s="1"/>
  <c r="F11" i="10" l="1"/>
  <c r="F12" i="10" s="1"/>
  <c r="E15" i="10"/>
  <c r="K52" i="10"/>
  <c r="J17" i="10"/>
  <c r="K15" i="10"/>
  <c r="K17" i="10" s="1"/>
  <c r="K45" i="10" s="1"/>
  <c r="K48" i="10" s="1"/>
  <c r="K53" i="10" s="1"/>
  <c r="J45" i="10"/>
  <c r="K51" i="10" l="1"/>
  <c r="F52" i="10"/>
  <c r="F15" i="10"/>
  <c r="F17" i="10" s="1"/>
  <c r="E17" i="10"/>
  <c r="E45" i="10" s="1"/>
  <c r="F45" i="10" l="1"/>
  <c r="F48" i="10" s="1"/>
  <c r="F51" i="10" l="1"/>
  <c r="F53" i="10"/>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<sst xmlns="http://schemas.openxmlformats.org/spreadsheetml/2006/main" count="565" uniqueCount="503">
  <si>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</si>
  <si>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</si>
  <si>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</si>
  <si>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</si>
  <si>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</si>
  <si>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</si>
  <si>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</si>
  <si>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</si>
  <si>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</si>
  <si>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</si>
  <si>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</si>
  <si>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</si>
  <si>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</si>
  <si>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</si>
  <si>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</si>
  <si>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</si>
  <si>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</si>
  <si>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</si>
  <si>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</si>
  <si>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</si>
  <si>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</si>
  <si>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</si>
  <si>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</si>
  <si>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</si>
  <si>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</si>
  <si>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</si>
  <si>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</si>
  <si>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</si>
  <si>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</si>
  <si>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</si>
  <si>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</si>
  <si>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</si>
  <si>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</si>
  <si>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</si>
  <si>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</si>
  <si>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</si>
  <si>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</si>
  <si>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</si>
  <si>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</si>
  <si>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</si>
  <si>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</si>
  <si>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</si>
  <si>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</si>
  <si>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</si>
  <si>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</si>
  <si>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</si>
  <si>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</si>
  <si>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</si>
  <si>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</si>
  <si>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</si>
  <si>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</si>
  <si>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</si>
  <si>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</si>
  <si>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</si>
  <si>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</si>
  <si>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</si>
  <si>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</si>
  <si>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</si>
  <si>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</si>
  <si>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</si>
  <si>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</si>
  <si>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</si>
  <si>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</si>
  <si>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</si>
  <si>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</si>
  <si>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</si>
  <si>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</si>
  <si>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</si>
  <si>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</si>
  <si>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</si>
  <si>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</si>
  <si>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</si>
  <si>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</si>
  <si>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</si>
  <si>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</si>
  <si>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</si>
  <si>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</si>
  <si>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</si>
  <si>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</si>
  <si>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</si>
  <si>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</si>
  <si>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</si>
  <si>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</si>
  <si>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</si>
  <si>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</si>
  <si>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</si>
  <si>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</si>
  <si>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</si>
  <si>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</si>
  <si>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</si>
  <si>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</si>
  <si>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</si>
  <si>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</si>
  <si>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</si>
  <si>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</si>
  <si>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</si>
  <si>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</si>
  <si>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</si>
  <si>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</si>
  <si>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</si>
  <si>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</si>
  <si>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</si>
  <si>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</si>
  <si>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</si>
  <si>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</si>
  <si>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</si>
  <si>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</si>
  <si>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</si>
  <si>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</si>
  <si>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</si>
  <si>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</si>
  <si>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</si>
  <si>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</si>
  <si>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</si>
  <si>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</si>
  <si>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</si>
  <si>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</si>
  <si>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</si>
  <si>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</si>
  <si>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</si>
  <si>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</si>
  <si>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</si>
  <si>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</si>
  <si>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</si>
  <si>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</si>
  <si>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</si>
  <si>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</si>
  <si>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</si>
  <si>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</si>
  <si>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</si>
  <si>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</si>
  <si>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</si>
  <si>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</si>
  <si>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</si>
  <si>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</si>
  <si>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</si>
  <si>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</si>
  <si>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</si>
  <si>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</si>
  <si>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</si>
  <si>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</si>
  <si>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</si>
  <si>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</si>
  <si>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</si>
  <si>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</si>
  <si>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</si>
  <si>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</si>
  <si>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</si>
  <si>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</si>
  <si>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</si>
  <si>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</si>
  <si>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</si>
  <si>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</si>
  <si>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</si>
  <si>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</si>
  <si>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</si>
  <si>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</si>
  <si>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</si>
  <si>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</si>
  <si>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</si>
  <si>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</si>
  <si>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</si>
  <si>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</si>
  <si>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</si>
  <si>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</si>
  <si>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</si>
  <si>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</si>
  <si>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</si>
  <si>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</si>
  <si>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</si>
  <si>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</si>
  <si>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</si>
  <si>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</si>
  <si>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</si>
  <si>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</si>
  <si>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</si>
  <si>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</si>
  <si>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</si>
  <si>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</si>
  <si>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</si>
  <si>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</si>
  <si>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</si>
  <si>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</si>
  <si>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</si>
  <si>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</si>
  <si>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</si>
  <si>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</si>
  <si>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</si>
  <si>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</si>
  <si>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</si>
  <si>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</si>
  <si>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</si>
  <si>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</si>
  <si>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</si>
  <si>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</si>
  <si>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</si>
  <si>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</si>
  <si>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</si>
  <si>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</si>
  <si>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</si>
  <si>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</si>
  <si>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</si>
  <si>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</si>
  <si>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</si>
  <si>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</si>
  <si>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</si>
  <si>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</si>
  <si>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</si>
  <si>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</si>
  <si>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</si>
  <si>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</si>
  <si>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</si>
  <si>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</si>
  <si>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</si>
  <si>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</si>
  <si>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</si>
  <si>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</si>
  <si>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</si>
  <si>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</si>
  <si>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</si>
  <si>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</si>
  <si>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</si>
  <si>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</si>
  <si>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</si>
  <si>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</si>
  <si>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</si>
  <si>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</si>
  <si>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</si>
  <si>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</si>
  <si>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</si>
  <si>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</si>
  <si>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</si>
  <si>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</si>
  <si>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</si>
  <si>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</si>
  <si>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</si>
  <si>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</si>
  <si>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</si>
  <si>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</si>
  <si>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</si>
  <si>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</si>
  <si>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</si>
  <si>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</si>
  <si>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</si>
  <si>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</si>
  <si>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</si>
  <si>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</si>
  <si>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</si>
  <si>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</si>
  <si>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</si>
  <si>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</si>
  <si>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</si>
  <si>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</si>
  <si>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</si>
  <si>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</si>
  <si>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</si>
  <si>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</si>
  <si>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</si>
  <si>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</si>
  <si>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</si>
  <si>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</si>
  <si>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</si>
  <si>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</si>
  <si>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</si>
  <si>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</si>
  <si>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</si>
  <si>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</si>
  <si>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</si>
  <si>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</si>
  <si>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</si>
  <si>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</si>
  <si>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</si>
  <si>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</si>
  <si>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</si>
  <si>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</si>
  <si>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</si>
  <si>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</si>
  <si>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</si>
  <si>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</si>
  <si>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</si>
  <si>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</si>
  <si>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</si>
  <si>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</si>
  <si>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</si>
  <si>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</si>
  <si>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</si>
  <si>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</si>
  <si>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</si>
  <si>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</si>
  <si>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</si>
  <si>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</si>
  <si>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</si>
  <si>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</si>
  <si>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</si>
  <si>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</si>
  <si>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</si>
  <si>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</si>
  <si>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</si>
  <si>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</si>
  <si>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</si>
  <si>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</si>
  <si>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</si>
  <si>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</si>
  <si>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</si>
  <si>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</si>
  <si>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</si>
  <si>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</si>
  <si>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</si>
  <si>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</si>
  <si>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</si>
  <si>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</si>
  <si>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</si>
  <si>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</si>
  <si>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</si>
  <si>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</si>
  <si>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</si>
  <si>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</si>
  <si>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</si>
  <si>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</si>
  <si>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</si>
  <si>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</si>
  <si>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</si>
  <si>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</si>
  <si>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</si>
  <si>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</si>
  <si>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</si>
  <si>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</si>
  <si>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</si>
  <si>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</si>
  <si>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</si>
  <si>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</si>
  <si>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</si>
  <si>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</si>
  <si>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</si>
  <si>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</si>
  <si>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</si>
  <si>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</si>
  <si>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</si>
  <si>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</si>
  <si>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</si>
  <si>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</si>
  <si>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</si>
  <si>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</si>
  <si>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</si>
  <si>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</si>
  <si>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</si>
  <si>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</si>
  <si>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</si>
  <si>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</si>
  <si>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</si>
  <si>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</si>
  <si>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</si>
  <si>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</si>
  <si>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</si>
  <si>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</si>
  <si>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</si>
  <si>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</si>
  <si>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</si>
  <si>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</si>
  <si>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</si>
  <si>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</si>
  <si>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</si>
  <si>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</si>
  <si>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</si>
  <si>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</si>
  <si>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</si>
  <si>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</si>
  <si>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</si>
  <si>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</si>
  <si>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</si>
  <si>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</si>
  <si>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</si>
  <si>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</si>
  <si>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</si>
  <si>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</si>
  <si>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</si>
  <si>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</si>
  <si>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</si>
  <si>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</si>
  <si>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</si>
  <si>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</si>
  <si>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</si>
  <si>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</si>
  <si>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</si>
  <si>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</si>
  <si>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</si>
  <si>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</si>
  <si>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</si>
  <si>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</si>
  <si>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</si>
  <si>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</si>
  <si>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</si>
  <si>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</si>
  <si>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</si>
  <si>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</si>
  <si>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</si>
  <si>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</si>
  <si>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</si>
  <si>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</si>
  <si>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</si>
  <si>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</si>
  <si>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</si>
  <si>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</si>
  <si>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</si>
  <si>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</si>
  <si>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</si>
  <si>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</si>
  <si>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</si>
  <si>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</si>
  <si>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</si>
  <si>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</si>
  <si>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</si>
  <si>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</si>
  <si>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</si>
  <si>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</si>
  <si>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</si>
  <si>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</si>
  <si>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</si>
  <si>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</si>
  <si>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</si>
  <si>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</si>
  <si>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</si>
  <si>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</si>
  <si>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</si>
  <si>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</si>
  <si>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</si>
  <si>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</si>
  <si>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</si>
  <si>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</si>
  <si>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</si>
  <si>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</si>
  <si>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</si>
  <si>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</si>
  <si>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</si>
  <si>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</si>
  <si>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</si>
  <si>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</si>
  <si>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</si>
  <si>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</si>
  <si>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</si>
  <si>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</si>
  <si>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</si>
  <si>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</si>
  <si>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</si>
  <si>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</si>
  <si>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</si>
  <si>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</si>
  <si>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</si>
  <si>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</si>
  <si>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</si>
  <si>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</si>
  <si>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</si>
  <si>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</si>
  <si>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</si>
  <si>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</si>
  <si>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</si>
  <si>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</si>
  <si>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</si>
  <si>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</si>
  <si>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</si>
  <si>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</si>
  <si>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</si>
  <si>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</si>
  <si>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</si>
  <si>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</si>
  <si>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</si>
  <si>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</si>
  <si>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</si>
  <si>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</si>
  <si>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</si>
  <si>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</si>
  <si>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</si>
  <si>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</si>
  <si>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</si>
  <si>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</si>
  <si>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</si>
  <si>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</si>
  <si>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</si>
  <si>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</si>
  <si>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</si>
  <si>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</si>
  <si>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</si>
  <si>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</si>
  <si>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</si>
  <si>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</si>
  <si>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</si>
  <si>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</si>
  <si>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</si>
  <si>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</si>
  <si>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</si>
  <si>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</si>
  <si>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</si>
  <si>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</si>
  <si>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</si>
  <si>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</si>
  <si>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</si>
  <si>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</si>
  <si>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</si>
  <si>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</si>
  <si>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</si>
  <si>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</si>
  <si>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56707</t>
  </si>
  <si>
    <t>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</si>
</sst>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Finance\Actg\Regulatory\2015\MLR\PY%20revenue%20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RC_Template_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ytic/CMSMLR/2014/MLR_Template_Oregon%20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Finance\Former%20team%20members\Tony\2013\Regulatory%20Reporting\MLR%20Reporting\2013%20MLR_Template_Oreg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03 1"/>
      <sheetName val="201602 1"/>
      <sheetName val="201601 (2)"/>
      <sheetName val="Summary"/>
      <sheetName val="Query"/>
      <sheetName val="LawsonDrillInfo"/>
      <sheetName val="Sheet1"/>
    </sheetNames>
    <sheetDataSet>
      <sheetData sheetId="0" refreshError="1"/>
      <sheetData sheetId="1" refreshError="1"/>
      <sheetData sheetId="2" refreshError="1"/>
      <sheetData sheetId="3" refreshError="1"/>
      <sheetData sheetId="4">
        <row r="12">
          <cell r="I12">
            <v>1395448.63</v>
          </cell>
        </row>
        <row r="22">
          <cell r="I22">
            <v>36919.680000000051</v>
          </cell>
        </row>
        <row r="33">
          <cell r="I33">
            <v>222025.49999999994</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17124977.178942613</v>
          </cell>
          <cell r="E12">
            <v>0</v>
          </cell>
        </row>
        <row r="13">
          <cell r="D13">
            <v>7071697.9965724479</v>
          </cell>
          <cell r="E13">
            <v>0</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E5">
            <v>49261392</v>
          </cell>
          <cell r="K5">
            <v>133331135</v>
          </cell>
          <cell r="Q5">
            <v>424879977</v>
          </cell>
        </row>
        <row r="12">
          <cell r="E12">
            <v>46363481</v>
          </cell>
          <cell r="K12">
            <v>105811604</v>
          </cell>
          <cell r="Q12">
            <v>381412215</v>
          </cell>
        </row>
        <row r="26">
          <cell r="E26">
            <v>24142</v>
          </cell>
          <cell r="K26">
            <v>55679</v>
          </cell>
          <cell r="Q26">
            <v>188448</v>
          </cell>
        </row>
        <row r="27">
          <cell r="E27">
            <v>285200</v>
          </cell>
          <cell r="K27">
            <v>913510</v>
          </cell>
          <cell r="Q27">
            <v>2948045</v>
          </cell>
        </row>
        <row r="28">
          <cell r="E28">
            <v>0</v>
          </cell>
          <cell r="K28">
            <v>0</v>
          </cell>
          <cell r="Q28">
            <v>0</v>
          </cell>
        </row>
        <row r="29">
          <cell r="E29">
            <v>0</v>
          </cell>
          <cell r="K29">
            <v>0</v>
          </cell>
          <cell r="Q29">
            <v>0</v>
          </cell>
        </row>
        <row r="30">
          <cell r="E30">
            <v>719291</v>
          </cell>
          <cell r="K30">
            <v>953673</v>
          </cell>
          <cell r="Q30">
            <v>3283636</v>
          </cell>
        </row>
        <row r="31">
          <cell r="E31">
            <v>0</v>
          </cell>
          <cell r="K31">
            <v>0</v>
          </cell>
          <cell r="Q31">
            <v>0</v>
          </cell>
        </row>
        <row r="32">
          <cell r="E32">
            <v>0</v>
          </cell>
          <cell r="K32">
            <v>0</v>
          </cell>
          <cell r="Q32">
            <v>0</v>
          </cell>
        </row>
        <row r="33">
          <cell r="E33">
            <v>0</v>
          </cell>
          <cell r="K33">
            <v>0</v>
          </cell>
          <cell r="Q33">
            <v>0</v>
          </cell>
        </row>
        <row r="34">
          <cell r="E34">
            <v>751885</v>
          </cell>
          <cell r="K34">
            <v>1734101</v>
          </cell>
          <cell r="Q34">
            <v>5869204</v>
          </cell>
        </row>
        <row r="35">
          <cell r="E35">
            <v>29036</v>
          </cell>
          <cell r="K35">
            <v>67042</v>
          </cell>
          <cell r="Q35">
            <v>229584</v>
          </cell>
        </row>
        <row r="60">
          <cell r="E60">
            <v>11951</v>
          </cell>
          <cell r="K60">
            <v>27564</v>
          </cell>
          <cell r="Q60">
            <v>93293</v>
          </cell>
        </row>
      </sheetData>
      <sheetData sheetId="2"/>
      <sheetData sheetId="3">
        <row r="9">
          <cell r="E9">
            <v>8094883</v>
          </cell>
          <cell r="J9">
            <v>0</v>
          </cell>
          <cell r="O9">
            <v>0</v>
          </cell>
        </row>
        <row r="10">
          <cell r="E10">
            <v>2963921</v>
          </cell>
          <cell r="J10">
            <v>1673687</v>
          </cell>
          <cell r="O10">
            <v>0</v>
          </cell>
        </row>
        <row r="11">
          <cell r="E11">
            <v>-2901127</v>
          </cell>
          <cell r="J11">
            <v>0</v>
          </cell>
          <cell r="O11">
            <v>0</v>
          </cell>
        </row>
        <row r="55">
          <cell r="D55">
            <v>0</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77">
          <cell r="G77">
            <v>14607</v>
          </cell>
          <cell r="L77">
            <v>30716</v>
          </cell>
          <cell r="Q77">
            <v>89500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workbookViewId="0"/>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178</v>
      </c>
    </row>
    <row r="13" spans="1:6" x14ac:dyDescent="0.2">
      <c r="B13" s="147" t="s">
        <v>50</v>
      </c>
      <c r="C13" s="480" t="s">
        <v>178</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opLeftCell="B1" zoomScaleNormal="100" zoomScaleSheetLayoutView="90" workbookViewId="0">
      <pane xSplit="2" ySplit="4" topLeftCell="D5" activePane="bottomRight" state="frozen"/>
      <selection activeCell="B1" sqref="B1"/>
      <selection pane="topRight" activeCell="D1" sqref="D1"/>
      <selection pane="bottomLeft" activeCell="B5" sqref="B5"/>
      <selection pane="bottomRight" activeCell="I6" sqref="I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f>'Pt 2 Premium and Claims'!D5+'Pt 2 Premium and Claims'!D6-'Pt 2 Premium and Claims'!D7-'Pt 2 Premium and Claims'!D13+'Pt 2 Premium and Claims'!D14+'Pt 2 Premium and Claims'!D16+'Pt 2 Premium and Claims'!D17</f>
        <v>88988716</v>
      </c>
      <c r="E5" s="213">
        <f>'Pt 2 Premium and Claims'!E5+'Pt 2 Premium and Claims'!E6-'Pt 2 Premium and Claims'!E7-'Pt 2 Premium and Claims'!E13+'Pt 2 Premium and Claims'!E14+'Pt 2 Premium and Claims'!E16+'Pt 2 Premium and Claims'!E17+'Pt 2 Premium and Claims'!E15</f>
        <v>94460871.5</v>
      </c>
      <c r="F5" s="213"/>
      <c r="G5" s="213"/>
      <c r="H5" s="213"/>
      <c r="I5" s="395">
        <f>'Pt 2 Premium and Claims'!I5+'Pt 2 Premium and Claims'!I6-'Pt 2 Premium and Claims'!I7-'Pt 2 Premium and Claims'!I13+'Pt 2 Premium and Claims'!I14+'Pt 2 Premium and Claims'!I16+'Pt 2 Premium and Claims'!I17+'Pt 2 Premium and Claims'!I15</f>
        <v>89845482.593999997</v>
      </c>
      <c r="J5" s="212">
        <f>'Pt 2 Premium and Claims'!J5+'Pt 2 Premium and Claims'!J6-'Pt 2 Premium and Claims'!J7-'Pt 2 Premium and Claims'!J13+'Pt 2 Premium and Claims'!J14+'Pt 2 Premium and Claims'!J16+'Pt 2 Premium and Claims'!J17</f>
        <v>137377649</v>
      </c>
      <c r="K5" s="395">
        <f>'Pt 2 Premium and Claims'!K5+'Pt 2 Premium and Claims'!K6-'Pt 2 Premium and Claims'!K7-'Pt 2 Premium and Claims'!K13+'Pt 2 Premium and Claims'!K14+'Pt 2 Premium and Claims'!K16+'Pt 2 Premium and Claims'!K17</f>
        <v>140432866.31999999</v>
      </c>
      <c r="L5" s="213"/>
      <c r="M5" s="213"/>
      <c r="N5" s="213"/>
      <c r="O5" s="395">
        <f>'Pt 2 Premium and Claims'!O5+'Pt 2 Premium and Claims'!O6-'Pt 2 Premium and Claims'!O7-'Pt 2 Premium and Claims'!O13+'Pt 2 Premium and Claims'!O14+'Pt 2 Premium and Claims'!O16+'Pt 2 Premium and Claims'!O17</f>
        <v>63643342.630119994</v>
      </c>
      <c r="P5" s="212">
        <f>'Pt 2 Premium and Claims'!P5+'Pt 2 Premium and Claims'!P6-'Pt 2 Premium and Claims'!P7-'Pt 2 Premium and Claims'!P13+'Pt 2 Premium and Claims'!P14+'Pt 2 Premium and Claims'!P16+'Pt 2 Premium and Claims'!P17</f>
        <v>445309851</v>
      </c>
      <c r="Q5" s="395">
        <f>'Pt 2 Premium and Claims'!Q5+'Pt 2 Premium and Claims'!Q6-'Pt 2 Premium and Claims'!Q7-'Pt 2 Premium and Claims'!Q13+'Pt 2 Premium and Claims'!Q14+'Pt 2 Premium and Claims'!Q16+'Pt 2 Premium and Claims'!Q17</f>
        <v>443914402.37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2">
        <f>'Pt 2 Premium and Claims'!AU5+'Pt 2 Premium and Claims'!AU6-'Pt 2 Premium and Claims'!AU7-'Pt 2 Premium and Claims'!AU13+'Pt 2 Premium and Claims'!AU14+'Pt 2 Premium and Claims'!AU16+'Pt 2 Premium and Claims'!AU17</f>
        <v>471048727</v>
      </c>
      <c r="AV5" s="215"/>
      <c r="AW5" s="296"/>
    </row>
    <row r="6" spans="1:49" x14ac:dyDescent="0.2">
      <c r="B6" s="239" t="s">
        <v>223</v>
      </c>
      <c r="C6" s="203" t="s">
        <v>12</v>
      </c>
      <c r="D6" s="216">
        <v>0</v>
      </c>
      <c r="E6" s="217"/>
      <c r="F6" s="217"/>
      <c r="G6" s="218"/>
      <c r="H6" s="218"/>
      <c r="I6" s="219"/>
      <c r="J6" s="216">
        <v>0</v>
      </c>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397">
        <v>0</v>
      </c>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-1504837</v>
      </c>
      <c r="E8" s="268"/>
      <c r="F8" s="269"/>
      <c r="G8" s="269"/>
      <c r="H8" s="269"/>
      <c r="I8" s="272"/>
      <c r="J8" s="397">
        <v>0</v>
      </c>
      <c r="K8" s="268"/>
      <c r="L8" s="269"/>
      <c r="M8" s="269"/>
      <c r="N8" s="269"/>
      <c r="O8" s="272"/>
      <c r="P8" s="216">
        <v>-2770664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-573305</v>
      </c>
      <c r="AV8" s="290"/>
      <c r="AW8" s="297"/>
    </row>
    <row r="9" spans="1:49" x14ac:dyDescent="0.2">
      <c r="B9" s="239" t="s">
        <v>226</v>
      </c>
      <c r="C9" s="203" t="s">
        <v>60</v>
      </c>
      <c r="D9" s="216">
        <v>0</v>
      </c>
      <c r="E9" s="267"/>
      <c r="F9" s="270"/>
      <c r="G9" s="270"/>
      <c r="H9" s="270"/>
      <c r="I9" s="271"/>
      <c r="J9" s="397">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397">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126280527</v>
      </c>
      <c r="E12" s="213">
        <f>'Pt 2 Premium and Claims'!E54</f>
        <v>103343329</v>
      </c>
      <c r="F12" s="213"/>
      <c r="G12" s="213"/>
      <c r="H12" s="213"/>
      <c r="I12" s="212">
        <f>'Pt 2 Premium and Claims'!I54</f>
        <v>99106252.510999992</v>
      </c>
      <c r="J12" s="212">
        <f>'Pt 2 Premium and Claims'!J54</f>
        <v>114256205</v>
      </c>
      <c r="K12" s="213">
        <f>'Pt 2 Premium and Claims'!K54</f>
        <v>114660623</v>
      </c>
      <c r="L12" s="213"/>
      <c r="M12" s="213"/>
      <c r="N12" s="213"/>
      <c r="O12" s="212">
        <f>'Pt 2 Premium and Claims'!O54</f>
        <v>52285244.088</v>
      </c>
      <c r="P12" s="212">
        <f>'Pt 2 Premium and Claims'!P54</f>
        <v>416454838</v>
      </c>
      <c r="Q12" s="212">
        <f>'Pt 2 Premium and Claims'!Q54</f>
        <v>415825889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2">
        <f>'Pt 2 Premium and Claims'!AU54</f>
        <v>455240640.94</v>
      </c>
      <c r="AV12" s="291"/>
      <c r="AW12" s="296"/>
    </row>
    <row r="13" spans="1:49" ht="25.5" x14ac:dyDescent="0.2">
      <c r="B13" s="239" t="s">
        <v>230</v>
      </c>
      <c r="C13" s="203" t="s">
        <v>37</v>
      </c>
      <c r="D13" s="216">
        <v>18058869</v>
      </c>
      <c r="E13" s="217">
        <f>D13-572242</f>
        <v>17486627</v>
      </c>
      <c r="F13" s="217"/>
      <c r="G13" s="268"/>
      <c r="H13" s="269"/>
      <c r="I13" s="397">
        <f>E13*0.959</f>
        <v>16769675.293</v>
      </c>
      <c r="J13" s="216">
        <v>18236169</v>
      </c>
      <c r="K13" s="217">
        <f>J13-492716</f>
        <v>17743453</v>
      </c>
      <c r="L13" s="217"/>
      <c r="M13" s="268"/>
      <c r="N13" s="269"/>
      <c r="O13" s="216">
        <f>K13*0.456</f>
        <v>8091014.568</v>
      </c>
      <c r="P13" s="216">
        <v>62273258</v>
      </c>
      <c r="Q13" s="217">
        <f>P13-1480786</f>
        <v>60792472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36018505</v>
      </c>
      <c r="AV13" s="290"/>
      <c r="AW13" s="297"/>
    </row>
    <row r="14" spans="1:49" ht="25.5" x14ac:dyDescent="0.2">
      <c r="B14" s="239" t="s">
        <v>231</v>
      </c>
      <c r="C14" s="203" t="s">
        <v>6</v>
      </c>
      <c r="D14" s="216">
        <v>1495342</v>
      </c>
      <c r="E14" s="217">
        <f>D14</f>
        <v>1495342</v>
      </c>
      <c r="F14" s="217"/>
      <c r="G14" s="267"/>
      <c r="H14" s="270"/>
      <c r="I14" s="397">
        <f>E14*0.959</f>
        <v>1434032.9779999999</v>
      </c>
      <c r="J14" s="216">
        <v>1819236</v>
      </c>
      <c r="K14" s="398">
        <f>J14</f>
        <v>1819236</v>
      </c>
      <c r="L14" s="217"/>
      <c r="M14" s="267"/>
      <c r="N14" s="270"/>
      <c r="O14" s="397">
        <f>K14*0.456</f>
        <v>829571.61600000004</v>
      </c>
      <c r="P14" s="216">
        <v>6241209</v>
      </c>
      <c r="Q14" s="398">
        <f>P14</f>
        <v>6241209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7028011</v>
      </c>
      <c r="AV14" s="290"/>
      <c r="AW14" s="297"/>
    </row>
    <row r="15" spans="1:49" ht="38.25" x14ac:dyDescent="0.2">
      <c r="B15" s="239" t="s">
        <v>232</v>
      </c>
      <c r="C15" s="203" t="s">
        <v>7</v>
      </c>
      <c r="D15" s="216">
        <v>0</v>
      </c>
      <c r="E15" s="217">
        <v>1244680</v>
      </c>
      <c r="F15" s="217"/>
      <c r="G15" s="267"/>
      <c r="H15" s="273"/>
      <c r="I15" s="216">
        <v>1244680</v>
      </c>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-14373749</v>
      </c>
      <c r="E16" s="268"/>
      <c r="F16" s="269"/>
      <c r="G16" s="270"/>
      <c r="H16" s="270"/>
      <c r="I16" s="272"/>
      <c r="J16" s="216">
        <v>-254622</v>
      </c>
      <c r="K16" s="268"/>
      <c r="L16" s="269"/>
      <c r="M16" s="270"/>
      <c r="N16" s="270"/>
      <c r="O16" s="272"/>
      <c r="P16" s="216">
        <v>-1970891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-711817</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397">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397">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397">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397">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397">
        <v>0</v>
      </c>
      <c r="F25" s="217"/>
      <c r="G25" s="217"/>
      <c r="H25" s="217"/>
      <c r="I25" s="216">
        <f>E25*0.948</f>
        <v>0</v>
      </c>
      <c r="J25" s="216">
        <v>0</v>
      </c>
      <c r="K25" s="397">
        <v>0</v>
      </c>
      <c r="L25" s="217"/>
      <c r="M25" s="217"/>
      <c r="N25" s="217"/>
      <c r="O25" s="216">
        <f>K25*0.441</f>
        <v>0</v>
      </c>
      <c r="P25" s="216"/>
      <c r="Q25" s="39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52281.765346145388</v>
      </c>
      <c r="E26" s="397">
        <v>52281.765346145388</v>
      </c>
      <c r="F26" s="217"/>
      <c r="G26" s="217"/>
      <c r="H26" s="217"/>
      <c r="I26" s="216">
        <f>E26*0.935</f>
        <v>48883.450598645941</v>
      </c>
      <c r="J26" s="216">
        <v>52873.875240903188</v>
      </c>
      <c r="K26" s="397">
        <v>52873.875240903188</v>
      </c>
      <c r="L26" s="217"/>
      <c r="M26" s="217"/>
      <c r="N26" s="217"/>
      <c r="O26" s="216">
        <f>K26*0.433</f>
        <v>22894.387979311079</v>
      </c>
      <c r="P26" s="216">
        <v>183802.46634476076</v>
      </c>
      <c r="Q26" s="397">
        <v>183802.46634476076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380064.49056565325</v>
      </c>
      <c r="E27" s="397">
        <v>380064.49056565325</v>
      </c>
      <c r="F27" s="217"/>
      <c r="G27" s="217"/>
      <c r="H27" s="217"/>
      <c r="I27" s="397">
        <f>E27*0.948</f>
        <v>360301.13705623924</v>
      </c>
      <c r="J27" s="216">
        <v>1228553.4941110183</v>
      </c>
      <c r="K27" s="397">
        <v>1228553.4941110183</v>
      </c>
      <c r="L27" s="217"/>
      <c r="M27" s="217"/>
      <c r="N27" s="217"/>
      <c r="O27" s="397">
        <f>K27*0.441</f>
        <v>541792.090902959</v>
      </c>
      <c r="P27" s="216">
        <v>3938396.8199999994</v>
      </c>
      <c r="Q27" s="397">
        <v>3938396.8199999994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4173662.5031004269</v>
      </c>
      <c r="AV27" s="293"/>
      <c r="AW27" s="297"/>
    </row>
    <row r="28" spans="1:49" s="5" customFormat="1" x14ac:dyDescent="0.2">
      <c r="A28" s="35"/>
      <c r="B28" s="242" t="s">
        <v>244</v>
      </c>
      <c r="C28" s="203"/>
      <c r="D28" s="216">
        <v>11130</v>
      </c>
      <c r="E28" s="397">
        <v>11130</v>
      </c>
      <c r="F28" s="217"/>
      <c r="G28" s="217"/>
      <c r="H28" s="217"/>
      <c r="I28" s="397">
        <f>E28*0.948</f>
        <v>10551.24</v>
      </c>
      <c r="J28" s="216">
        <v>0</v>
      </c>
      <c r="K28" s="397">
        <v>0</v>
      </c>
      <c r="L28" s="217"/>
      <c r="M28" s="217"/>
      <c r="N28" s="217"/>
      <c r="O28" s="397">
        <f>K28*0.441</f>
        <v>0</v>
      </c>
      <c r="P28" s="216"/>
      <c r="Q28" s="39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2360340.2912533386</v>
      </c>
      <c r="E30" s="397">
        <v>2360340.2912533386</v>
      </c>
      <c r="F30" s="217"/>
      <c r="G30" s="217"/>
      <c r="H30" s="217"/>
      <c r="I30" s="397">
        <f>693970*0.948+1666371</f>
        <v>2324254.56</v>
      </c>
      <c r="J30" s="216">
        <v>717149.62660876929</v>
      </c>
      <c r="K30" s="397">
        <v>717149.62660876929</v>
      </c>
      <c r="L30" s="217"/>
      <c r="M30" s="217"/>
      <c r="N30" s="217"/>
      <c r="O30" s="397">
        <f>703235*0.441+13915</f>
        <v>324041.63500000001</v>
      </c>
      <c r="P30" s="216">
        <v>2504708.9721378922</v>
      </c>
      <c r="Q30" s="397">
        <v>2504708.9721378922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1146</v>
      </c>
      <c r="E31" s="397">
        <v>1146</v>
      </c>
      <c r="F31" s="217"/>
      <c r="G31" s="217"/>
      <c r="H31" s="217"/>
      <c r="I31" s="397">
        <f>E31*0.948</f>
        <v>1086.4079999999999</v>
      </c>
      <c r="J31" s="216">
        <v>2397</v>
      </c>
      <c r="K31" s="397">
        <v>2397</v>
      </c>
      <c r="L31" s="217"/>
      <c r="M31" s="217"/>
      <c r="N31" s="217"/>
      <c r="O31" s="397">
        <f>K31*0.441</f>
        <v>1057.077</v>
      </c>
      <c r="P31" s="216">
        <v>6879</v>
      </c>
      <c r="Q31" s="397">
        <v>6879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397">
        <v>0</v>
      </c>
      <c r="F32" s="217"/>
      <c r="G32" s="217"/>
      <c r="H32" s="217"/>
      <c r="I32" s="397">
        <f>E32*0.948</f>
        <v>0</v>
      </c>
      <c r="J32" s="216">
        <v>0</v>
      </c>
      <c r="K32" s="397">
        <v>0</v>
      </c>
      <c r="L32" s="217"/>
      <c r="M32" s="217"/>
      <c r="N32" s="217"/>
      <c r="O32" s="397">
        <f>K32*0.441</f>
        <v>0</v>
      </c>
      <c r="P32" s="216"/>
      <c r="Q32" s="39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1144852.5039228492</v>
      </c>
      <c r="E34" s="397">
        <v>1144852.5039228492</v>
      </c>
      <c r="F34" s="217"/>
      <c r="G34" s="217"/>
      <c r="H34" s="217"/>
      <c r="I34" s="397">
        <f>E34*0.935</f>
        <v>1070437.0911678642</v>
      </c>
      <c r="J34" s="216">
        <v>1223247.4924544576</v>
      </c>
      <c r="K34" s="397">
        <v>1223247.4924544576</v>
      </c>
      <c r="L34" s="217"/>
      <c r="M34" s="217"/>
      <c r="N34" s="217"/>
      <c r="O34" s="397">
        <f>K34*0.433</f>
        <v>529666.16423278011</v>
      </c>
      <c r="P34" s="216">
        <v>4303262.4474071274</v>
      </c>
      <c r="Q34" s="397">
        <v>4303262.4474071274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46717.111641923242</v>
      </c>
      <c r="E35" s="397">
        <v>46717.111641923242</v>
      </c>
      <c r="F35" s="217"/>
      <c r="G35" s="217"/>
      <c r="H35" s="217"/>
      <c r="I35" s="216"/>
      <c r="J35" s="216">
        <v>70247.838245734252</v>
      </c>
      <c r="K35" s="397">
        <v>70247.838245734252</v>
      </c>
      <c r="L35" s="217"/>
      <c r="M35" s="217"/>
      <c r="N35" s="217"/>
      <c r="O35" s="216"/>
      <c r="P35" s="216">
        <v>232015.46014814271</v>
      </c>
      <c r="Q35" s="397">
        <v>232015.46014814271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374942</v>
      </c>
      <c r="E37" s="402">
        <v>374942</v>
      </c>
      <c r="F37" s="225"/>
      <c r="G37" s="225"/>
      <c r="H37" s="225"/>
      <c r="I37" s="397">
        <f t="shared" ref="I37:I42" si="0">E37*0.959</f>
        <v>359569.37799999997</v>
      </c>
      <c r="J37" s="224">
        <v>160214</v>
      </c>
      <c r="K37" s="402">
        <v>160214</v>
      </c>
      <c r="L37" s="225"/>
      <c r="M37" s="225"/>
      <c r="N37" s="225"/>
      <c r="O37" s="397">
        <f t="shared" ref="O37:O42" si="1">K37*0.456</f>
        <v>73057.584000000003</v>
      </c>
      <c r="P37" s="224">
        <v>557653</v>
      </c>
      <c r="Q37" s="402">
        <v>557653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599310</v>
      </c>
      <c r="AV37" s="226">
        <v>1449117</v>
      </c>
      <c r="AW37" s="296"/>
    </row>
    <row r="38" spans="1:49" x14ac:dyDescent="0.2">
      <c r="B38" s="239" t="s">
        <v>254</v>
      </c>
      <c r="C38" s="203" t="s">
        <v>16</v>
      </c>
      <c r="D38" s="216">
        <v>0</v>
      </c>
      <c r="E38" s="397">
        <v>0</v>
      </c>
      <c r="F38" s="217"/>
      <c r="G38" s="217"/>
      <c r="H38" s="217"/>
      <c r="I38" s="397">
        <f t="shared" si="0"/>
        <v>0</v>
      </c>
      <c r="J38" s="216">
        <v>1058</v>
      </c>
      <c r="K38" s="397">
        <v>1058</v>
      </c>
      <c r="L38" s="217"/>
      <c r="M38" s="217"/>
      <c r="N38" s="217"/>
      <c r="O38" s="397">
        <f t="shared" si="1"/>
        <v>482.44800000000004</v>
      </c>
      <c r="P38" s="216">
        <v>3683</v>
      </c>
      <c r="Q38" s="397">
        <v>3683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19010</v>
      </c>
      <c r="AV38" s="220">
        <v>483138</v>
      </c>
      <c r="AW38" s="297"/>
    </row>
    <row r="39" spans="1:49" x14ac:dyDescent="0.2">
      <c r="B39" s="242" t="s">
        <v>255</v>
      </c>
      <c r="C39" s="203" t="s">
        <v>17</v>
      </c>
      <c r="D39" s="216">
        <v>14567</v>
      </c>
      <c r="E39" s="397">
        <v>14567</v>
      </c>
      <c r="F39" s="217"/>
      <c r="G39" s="217"/>
      <c r="H39" s="217"/>
      <c r="I39" s="397">
        <f t="shared" si="0"/>
        <v>13969.752999999999</v>
      </c>
      <c r="J39" s="216">
        <v>7849</v>
      </c>
      <c r="K39" s="397">
        <v>7849</v>
      </c>
      <c r="L39" s="217"/>
      <c r="M39" s="217"/>
      <c r="N39" s="217"/>
      <c r="O39" s="397">
        <f t="shared" si="1"/>
        <v>3579.1440000000002</v>
      </c>
      <c r="P39" s="216">
        <v>27321</v>
      </c>
      <c r="Q39" s="397">
        <v>27321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251352</v>
      </c>
      <c r="AV39" s="220">
        <v>283121</v>
      </c>
      <c r="AW39" s="297"/>
    </row>
    <row r="40" spans="1:49" x14ac:dyDescent="0.2">
      <c r="B40" s="242" t="s">
        <v>256</v>
      </c>
      <c r="C40" s="203" t="s">
        <v>38</v>
      </c>
      <c r="D40" s="216">
        <v>125750</v>
      </c>
      <c r="E40" s="397">
        <v>125750</v>
      </c>
      <c r="F40" s="217"/>
      <c r="G40" s="217"/>
      <c r="H40" s="217"/>
      <c r="I40" s="397">
        <f t="shared" si="0"/>
        <v>120594.25</v>
      </c>
      <c r="J40" s="216">
        <v>30319</v>
      </c>
      <c r="K40" s="397">
        <v>30319</v>
      </c>
      <c r="L40" s="217"/>
      <c r="M40" s="217"/>
      <c r="N40" s="217"/>
      <c r="O40" s="397">
        <f t="shared" si="1"/>
        <v>13825.464</v>
      </c>
      <c r="P40" s="216">
        <v>105536</v>
      </c>
      <c r="Q40" s="397">
        <v>105536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445494</v>
      </c>
      <c r="AV40" s="220">
        <v>679138</v>
      </c>
      <c r="AW40" s="297"/>
    </row>
    <row r="41" spans="1:49" s="5" customFormat="1" ht="25.5" x14ac:dyDescent="0.2">
      <c r="A41" s="35"/>
      <c r="B41" s="242" t="s">
        <v>257</v>
      </c>
      <c r="C41" s="203" t="s">
        <v>129</v>
      </c>
      <c r="D41" s="216">
        <v>96403</v>
      </c>
      <c r="E41" s="397">
        <v>96403</v>
      </c>
      <c r="F41" s="217"/>
      <c r="G41" s="217"/>
      <c r="H41" s="217"/>
      <c r="I41" s="397">
        <f t="shared" si="0"/>
        <v>92450.476999999999</v>
      </c>
      <c r="J41" s="216">
        <v>52356</v>
      </c>
      <c r="K41" s="397">
        <v>52356</v>
      </c>
      <c r="L41" s="217"/>
      <c r="M41" s="217"/>
      <c r="N41" s="217"/>
      <c r="O41" s="397">
        <f t="shared" si="1"/>
        <v>23874.335999999999</v>
      </c>
      <c r="P41" s="216">
        <v>182234</v>
      </c>
      <c r="Q41" s="397">
        <v>182234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1138324</v>
      </c>
      <c r="AV41" s="220">
        <v>308183</v>
      </c>
      <c r="AW41" s="297"/>
    </row>
    <row r="42" spans="1:49" s="5" customFormat="1" ht="24.95" customHeight="1" x14ac:dyDescent="0.2">
      <c r="A42" s="35"/>
      <c r="B42" s="239" t="s">
        <v>258</v>
      </c>
      <c r="C42" s="203" t="s">
        <v>87</v>
      </c>
      <c r="D42" s="216">
        <v>0</v>
      </c>
      <c r="E42" s="397">
        <v>0</v>
      </c>
      <c r="F42" s="217"/>
      <c r="G42" s="217"/>
      <c r="H42" s="217"/>
      <c r="I42" s="397">
        <f t="shared" si="0"/>
        <v>0</v>
      </c>
      <c r="J42" s="216">
        <v>0</v>
      </c>
      <c r="K42" s="397">
        <v>0</v>
      </c>
      <c r="L42" s="217"/>
      <c r="M42" s="217"/>
      <c r="N42" s="217"/>
      <c r="O42" s="397">
        <f t="shared" si="1"/>
        <v>0</v>
      </c>
      <c r="P42" s="216"/>
      <c r="Q42" s="39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v>1993278</v>
      </c>
      <c r="E44" s="402">
        <v>1993278</v>
      </c>
      <c r="F44" s="225"/>
      <c r="G44" s="225"/>
      <c r="H44" s="225"/>
      <c r="I44" s="397">
        <f>E44*0.959</f>
        <v>1911553.602</v>
      </c>
      <c r="J44" s="224">
        <v>2147681</v>
      </c>
      <c r="K44" s="402">
        <v>2147681</v>
      </c>
      <c r="L44" s="225"/>
      <c r="M44" s="225"/>
      <c r="N44" s="225"/>
      <c r="O44" s="397">
        <f>K44*0.456</f>
        <v>979342.53600000008</v>
      </c>
      <c r="P44" s="224">
        <v>6767870</v>
      </c>
      <c r="Q44" s="402">
        <v>6767870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4185964</v>
      </c>
      <c r="AV44" s="226">
        <v>11370494</v>
      </c>
      <c r="AW44" s="296"/>
    </row>
    <row r="45" spans="1:49" x14ac:dyDescent="0.2">
      <c r="B45" s="245" t="s">
        <v>261</v>
      </c>
      <c r="C45" s="203" t="s">
        <v>19</v>
      </c>
      <c r="D45" s="216">
        <v>3790187</v>
      </c>
      <c r="E45" s="397">
        <v>3790187</v>
      </c>
      <c r="F45" s="217"/>
      <c r="G45" s="217"/>
      <c r="H45" s="217"/>
      <c r="I45" s="397">
        <f>E45*0.959</f>
        <v>3634789.3329999996</v>
      </c>
      <c r="J45" s="216">
        <v>2923077</v>
      </c>
      <c r="K45" s="397">
        <v>2923077</v>
      </c>
      <c r="L45" s="217"/>
      <c r="M45" s="217"/>
      <c r="N45" s="217"/>
      <c r="O45" s="397">
        <f>K45*0.456</f>
        <v>1332923.112</v>
      </c>
      <c r="P45" s="216">
        <v>8660676</v>
      </c>
      <c r="Q45" s="397">
        <v>8660676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8528865</v>
      </c>
      <c r="AV45" s="220">
        <v>15889737</v>
      </c>
      <c r="AW45" s="297"/>
    </row>
    <row r="46" spans="1:49" x14ac:dyDescent="0.2">
      <c r="B46" s="245" t="s">
        <v>262</v>
      </c>
      <c r="C46" s="203" t="s">
        <v>20</v>
      </c>
      <c r="D46" s="216">
        <v>888020</v>
      </c>
      <c r="E46" s="397">
        <v>888020</v>
      </c>
      <c r="F46" s="217"/>
      <c r="G46" s="217"/>
      <c r="H46" s="217"/>
      <c r="I46" s="397">
        <f>E46*0.935</f>
        <v>830298.70000000007</v>
      </c>
      <c r="J46" s="216">
        <v>619930</v>
      </c>
      <c r="K46" s="397">
        <v>619930</v>
      </c>
      <c r="L46" s="217"/>
      <c r="M46" s="217"/>
      <c r="N46" s="217"/>
      <c r="O46" s="397">
        <f>K46*0.433</f>
        <v>268429.69</v>
      </c>
      <c r="P46" s="216">
        <v>1080361</v>
      </c>
      <c r="Q46" s="397">
        <v>1080361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1590407</v>
      </c>
      <c r="AV46" s="220">
        <v>113207</v>
      </c>
      <c r="AW46" s="297"/>
    </row>
    <row r="47" spans="1:49" x14ac:dyDescent="0.2">
      <c r="B47" s="245" t="s">
        <v>263</v>
      </c>
      <c r="C47" s="203" t="s">
        <v>21</v>
      </c>
      <c r="D47" s="216">
        <v>2161651</v>
      </c>
      <c r="E47" s="397">
        <v>2161651</v>
      </c>
      <c r="F47" s="217"/>
      <c r="G47" s="217"/>
      <c r="H47" s="217"/>
      <c r="I47" s="397">
        <f>E47*0.935</f>
        <v>2021143.6850000001</v>
      </c>
      <c r="J47" s="216">
        <v>4461767</v>
      </c>
      <c r="K47" s="397">
        <v>4461767</v>
      </c>
      <c r="L47" s="217"/>
      <c r="M47" s="217"/>
      <c r="N47" s="217"/>
      <c r="O47" s="397">
        <f>K47*0.433</f>
        <v>1931945.111</v>
      </c>
      <c r="P47" s="216">
        <v>7958632</v>
      </c>
      <c r="Q47" s="397">
        <v>7958632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1456624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397"/>
      <c r="F49" s="217"/>
      <c r="G49" s="217"/>
      <c r="H49" s="217"/>
      <c r="I49" s="397">
        <f>E49*0.948</f>
        <v>0</v>
      </c>
      <c r="J49" s="216"/>
      <c r="K49" s="397"/>
      <c r="L49" s="217"/>
      <c r="M49" s="217"/>
      <c r="N49" s="217"/>
      <c r="O49" s="397">
        <f>K49*0.441</f>
        <v>0</v>
      </c>
      <c r="P49" s="216"/>
      <c r="Q49" s="39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397"/>
      <c r="F50" s="217"/>
      <c r="G50" s="217"/>
      <c r="H50" s="217"/>
      <c r="I50" s="397">
        <f>E50*0.948</f>
        <v>0</v>
      </c>
      <c r="J50" s="216">
        <v>5067</v>
      </c>
      <c r="K50" s="397">
        <v>5067</v>
      </c>
      <c r="L50" s="217"/>
      <c r="M50" s="217"/>
      <c r="N50" s="217"/>
      <c r="O50" s="397">
        <f>K50*0.441</f>
        <v>2234.547</v>
      </c>
      <c r="P50" s="216">
        <v>17638</v>
      </c>
      <c r="Q50" s="397">
        <v>17638</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1330</v>
      </c>
      <c r="AV50" s="220">
        <v>0</v>
      </c>
      <c r="AW50" s="297"/>
    </row>
    <row r="51" spans="2:49" x14ac:dyDescent="0.2">
      <c r="B51" s="239" t="s">
        <v>266</v>
      </c>
      <c r="C51" s="203"/>
      <c r="D51" s="216">
        <v>8262593</v>
      </c>
      <c r="E51" s="397">
        <v>8262593</v>
      </c>
      <c r="F51" s="217"/>
      <c r="G51" s="217"/>
      <c r="H51" s="217"/>
      <c r="I51" s="397">
        <f>E51*0.948</f>
        <v>7832938.1639999999</v>
      </c>
      <c r="J51" s="216">
        <v>5381903</v>
      </c>
      <c r="K51" s="397">
        <v>5381903</v>
      </c>
      <c r="L51" s="217"/>
      <c r="M51" s="217"/>
      <c r="N51" s="217"/>
      <c r="O51" s="397">
        <f>K51*0.441</f>
        <v>2373419.2230000002</v>
      </c>
      <c r="P51" s="216">
        <v>13248056</v>
      </c>
      <c r="Q51" s="397">
        <v>13248056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15126571</v>
      </c>
      <c r="AV51" s="220">
        <v>21299104</v>
      </c>
      <c r="AW51" s="297"/>
    </row>
    <row r="52" spans="2:49" ht="25.5" x14ac:dyDescent="0.2">
      <c r="B52" s="239" t="s">
        <v>267</v>
      </c>
      <c r="C52" s="203" t="s">
        <v>89</v>
      </c>
      <c r="D52" s="216">
        <v>0</v>
      </c>
      <c r="E52" s="397">
        <v>0</v>
      </c>
      <c r="F52" s="217"/>
      <c r="G52" s="217"/>
      <c r="H52" s="217"/>
      <c r="I52" s="397">
        <f>E52*0.948</f>
        <v>0</v>
      </c>
      <c r="J52" s="216"/>
      <c r="K52" s="397"/>
      <c r="L52" s="217"/>
      <c r="M52" s="217"/>
      <c r="N52" s="217"/>
      <c r="O52" s="397">
        <f>K52*0.441</f>
        <v>0</v>
      </c>
      <c r="P52" s="216"/>
      <c r="Q52" s="39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397">
        <v>0</v>
      </c>
      <c r="F53" s="217"/>
      <c r="G53" s="268"/>
      <c r="H53" s="268"/>
      <c r="I53" s="397">
        <f>E53*0.948</f>
        <v>0</v>
      </c>
      <c r="J53" s="216"/>
      <c r="K53" s="397"/>
      <c r="L53" s="217"/>
      <c r="M53" s="268"/>
      <c r="N53" s="268"/>
      <c r="O53" s="397">
        <f>K53*0.441</f>
        <v>0</v>
      </c>
      <c r="P53" s="216"/>
      <c r="Q53" s="39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28554050</v>
      </c>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17976</v>
      </c>
      <c r="E56" s="404">
        <v>17954</v>
      </c>
      <c r="F56" s="229"/>
      <c r="G56" s="229"/>
      <c r="H56" s="229"/>
      <c r="I56" s="228">
        <v>16786</v>
      </c>
      <c r="J56" s="228">
        <v>18742</v>
      </c>
      <c r="K56" s="405">
        <v>18737</v>
      </c>
      <c r="L56" s="229"/>
      <c r="M56" s="229"/>
      <c r="N56" s="229"/>
      <c r="O56" s="228">
        <v>8113</v>
      </c>
      <c r="P56" s="228">
        <v>56394</v>
      </c>
      <c r="Q56" s="405">
        <v>56353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43640</v>
      </c>
      <c r="AV56" s="230">
        <v>99399</v>
      </c>
      <c r="AW56" s="288"/>
    </row>
    <row r="57" spans="2:49" ht="13.5" thickTop="1" x14ac:dyDescent="0.2">
      <c r="B57" s="245" t="s">
        <v>272</v>
      </c>
      <c r="C57" s="203" t="s">
        <v>25</v>
      </c>
      <c r="D57" s="231">
        <v>29855</v>
      </c>
      <c r="E57" s="231">
        <v>29165</v>
      </c>
      <c r="F57" s="232"/>
      <c r="G57" s="232"/>
      <c r="H57" s="232"/>
      <c r="I57" s="404">
        <v>27269</v>
      </c>
      <c r="J57" s="231">
        <v>30151</v>
      </c>
      <c r="K57" s="232">
        <v>30770</v>
      </c>
      <c r="L57" s="232"/>
      <c r="M57" s="232"/>
      <c r="N57" s="232"/>
      <c r="O57" s="231">
        <v>13323</v>
      </c>
      <c r="P57" s="231">
        <v>100601</v>
      </c>
      <c r="Q57" s="232">
        <v>100370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45823</v>
      </c>
      <c r="AV57" s="233">
        <v>223519</v>
      </c>
      <c r="AW57" s="289"/>
    </row>
    <row r="58" spans="2:49" ht="13.5" thickBot="1" x14ac:dyDescent="0.25">
      <c r="B58" s="245" t="s">
        <v>273</v>
      </c>
      <c r="C58" s="203" t="s">
        <v>26</v>
      </c>
      <c r="D58" s="309"/>
      <c r="E58" s="310"/>
      <c r="F58" s="310"/>
      <c r="G58" s="310"/>
      <c r="H58" s="310"/>
      <c r="I58" s="309"/>
      <c r="J58" s="231">
        <v>2473</v>
      </c>
      <c r="K58" s="232">
        <v>2473</v>
      </c>
      <c r="L58" s="232"/>
      <c r="M58" s="232"/>
      <c r="N58" s="232"/>
      <c r="O58" s="231">
        <v>1070</v>
      </c>
      <c r="P58" s="231">
        <v>652</v>
      </c>
      <c r="Q58" s="232">
        <v>651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25</v>
      </c>
      <c r="AV58" s="233">
        <v>15</v>
      </c>
      <c r="AW58" s="289"/>
    </row>
    <row r="59" spans="2:49" ht="13.5" thickTop="1" x14ac:dyDescent="0.2">
      <c r="B59" s="245" t="s">
        <v>274</v>
      </c>
      <c r="C59" s="203" t="s">
        <v>27</v>
      </c>
      <c r="D59" s="231">
        <v>334043</v>
      </c>
      <c r="E59" s="232">
        <v>332567</v>
      </c>
      <c r="F59" s="232"/>
      <c r="G59" s="232"/>
      <c r="H59" s="232"/>
      <c r="I59" s="404">
        <v>310950</v>
      </c>
      <c r="J59" s="231">
        <v>338503</v>
      </c>
      <c r="K59" s="232">
        <v>339014</v>
      </c>
      <c r="L59" s="232"/>
      <c r="M59" s="232"/>
      <c r="N59" s="232"/>
      <c r="O59" s="231">
        <v>146793</v>
      </c>
      <c r="P59" s="231">
        <v>1178215</v>
      </c>
      <c r="Q59" s="232">
        <v>1176757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540435</v>
      </c>
      <c r="AV59" s="233">
        <v>2646258</v>
      </c>
      <c r="AW59" s="289"/>
    </row>
    <row r="60" spans="2:49" x14ac:dyDescent="0.2">
      <c r="B60" s="245" t="s">
        <v>275</v>
      </c>
      <c r="C60" s="203"/>
      <c r="D60" s="234">
        <f>D59/12</f>
        <v>27836.916666666668</v>
      </c>
      <c r="E60" s="234">
        <f>E59/12</f>
        <v>27713.916666666668</v>
      </c>
      <c r="F60" s="235"/>
      <c r="G60" s="235"/>
      <c r="H60" s="235"/>
      <c r="I60" s="234">
        <f>I59/12</f>
        <v>25912.5</v>
      </c>
      <c r="J60" s="234">
        <f>J59/12</f>
        <v>28208.583333333332</v>
      </c>
      <c r="K60" s="235">
        <f>K59/12</f>
        <v>28251.166666666668</v>
      </c>
      <c r="L60" s="235"/>
      <c r="M60" s="235"/>
      <c r="N60" s="235"/>
      <c r="O60" s="234">
        <f>O59/12</f>
        <v>12232.75</v>
      </c>
      <c r="P60" s="234">
        <f>P59/12</f>
        <v>98184.583333333328</v>
      </c>
      <c r="Q60" s="235">
        <f>Q59/12</f>
        <v>98063.083333333328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f>+AU59/12</f>
        <v>45036.25</v>
      </c>
      <c r="AV60" s="236">
        <f>+AV59/12</f>
        <v>220521.5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12543007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D52 L49:N52 D37:H42 R49:AD52 P37:AD42 P44:AD45 J37:N42 D44:H45 J44:N45 F49:J49 F50:H52 J50:J52 D25:AD28 D30:AD32 P49:P52 D34:AD35 D46:AD47">
    <cfRule type="cellIs" dxfId="603" priority="60" stopIfTrue="1" operator="lessThan">
      <formula>0</formula>
    </cfRule>
  </conditionalFormatting>
  <conditionalFormatting sqref="AS53">
    <cfRule type="cellIs" dxfId="602" priority="59" stopIfTrue="1" operator="lessThan">
      <formula>0</formula>
    </cfRule>
  </conditionalFormatting>
  <conditionalFormatting sqref="D59 D56:D57 G7:I7 E13:F15 D6:D10 D13:D21 G56:I57 G59:I59">
    <cfRule type="cellIs" dxfId="601" priority="122" stopIfTrue="1" operator="lessThan">
      <formula>0</formula>
    </cfRule>
  </conditionalFormatting>
  <conditionalFormatting sqref="AI34:AI35">
    <cfRule type="cellIs" dxfId="600" priority="77" stopIfTrue="1" operator="lessThan">
      <formula>0</formula>
    </cfRule>
  </conditionalFormatting>
  <conditionalFormatting sqref="AQ56:AR57 AQ59:AR59 AN59 AN56:AN57">
    <cfRule type="cellIs" dxfId="599" priority="27" stopIfTrue="1" operator="lessThan">
      <formula>0</formula>
    </cfRule>
  </conditionalFormatting>
  <conditionalFormatting sqref="M7:O7 J6:J10">
    <cfRule type="cellIs" dxfId="598" priority="119" stopIfTrue="1" operator="lessThan">
      <formula>0</formula>
    </cfRule>
  </conditionalFormatting>
  <conditionalFormatting sqref="S7:T7 P6:P10">
    <cfRule type="cellIs" dxfId="597" priority="117" stopIfTrue="1" operator="lessThan">
      <formula>0</formula>
    </cfRule>
  </conditionalFormatting>
  <conditionalFormatting sqref="U6:U10">
    <cfRule type="cellIs" dxfId="596" priority="116" stopIfTrue="1" operator="lessThan">
      <formula>0</formula>
    </cfRule>
  </conditionalFormatting>
  <conditionalFormatting sqref="X6:X10">
    <cfRule type="cellIs" dxfId="595" priority="115" stopIfTrue="1" operator="lessThan">
      <formula>0</formula>
    </cfRule>
  </conditionalFormatting>
  <conditionalFormatting sqref="AA6:AA10">
    <cfRule type="cellIs" dxfId="594" priority="114" stopIfTrue="1" operator="lessThan">
      <formula>0</formula>
    </cfRule>
  </conditionalFormatting>
  <conditionalFormatting sqref="AD6:AD10">
    <cfRule type="cellIs" dxfId="593" priority="113" stopIfTrue="1" operator="lessThan">
      <formula>0</formula>
    </cfRule>
  </conditionalFormatting>
  <conditionalFormatting sqref="AI6:AI10">
    <cfRule type="cellIs" dxfId="592" priority="112" stopIfTrue="1" operator="lessThan">
      <formula>0</formula>
    </cfRule>
  </conditionalFormatting>
  <conditionalFormatting sqref="AT6:AT10">
    <cfRule type="cellIs" dxfId="591" priority="109" stopIfTrue="1" operator="lessThan">
      <formula>0</formula>
    </cfRule>
  </conditionalFormatting>
  <conditionalFormatting sqref="AS6:AS10">
    <cfRule type="cellIs" dxfId="590" priority="110" stopIfTrue="1" operator="lessThan">
      <formula>0</formula>
    </cfRule>
  </conditionalFormatting>
  <conditionalFormatting sqref="AU6:AU10">
    <cfRule type="cellIs" dxfId="589" priority="108" stopIfTrue="1" operator="lessThan">
      <formula>0</formula>
    </cfRule>
  </conditionalFormatting>
  <conditionalFormatting sqref="I15">
    <cfRule type="cellIs" dxfId="588" priority="107" stopIfTrue="1" operator="lessThan">
      <formula>0</formula>
    </cfRule>
  </conditionalFormatting>
  <conditionalFormatting sqref="K13:L13 J13:J21 K15:L15 L14">
    <cfRule type="cellIs" dxfId="587" priority="106" stopIfTrue="1" operator="lessThan">
      <formula>0</formula>
    </cfRule>
  </conditionalFormatting>
  <conditionalFormatting sqref="O13:O15">
    <cfRule type="cellIs" dxfId="586" priority="105" stopIfTrue="1" operator="lessThan">
      <formula>0</formula>
    </cfRule>
  </conditionalFormatting>
  <conditionalFormatting sqref="V13:V15 U13:U21">
    <cfRule type="cellIs" dxfId="585" priority="103" stopIfTrue="1" operator="lessThan">
      <formula>0</formula>
    </cfRule>
  </conditionalFormatting>
  <conditionalFormatting sqref="W13:W15">
    <cfRule type="cellIs" dxfId="584" priority="102" stopIfTrue="1" operator="lessThan">
      <formula>0</formula>
    </cfRule>
  </conditionalFormatting>
  <conditionalFormatting sqref="Y13:Y15 X13:X21">
    <cfRule type="cellIs" dxfId="583" priority="101" stopIfTrue="1" operator="lessThan">
      <formula>0</formula>
    </cfRule>
  </conditionalFormatting>
  <conditionalFormatting sqref="Z13:Z15">
    <cfRule type="cellIs" dxfId="582" priority="100" stopIfTrue="1" operator="lessThan">
      <formula>0</formula>
    </cfRule>
  </conditionalFormatting>
  <conditionalFormatting sqref="AB13:AB15 AA13:AA21">
    <cfRule type="cellIs" dxfId="581" priority="99" stopIfTrue="1" operator="lessThan">
      <formula>0</formula>
    </cfRule>
  </conditionalFormatting>
  <conditionalFormatting sqref="AC13:AC15">
    <cfRule type="cellIs" dxfId="580" priority="98" stopIfTrue="1" operator="lessThan">
      <formula>0</formula>
    </cfRule>
  </conditionalFormatting>
  <conditionalFormatting sqref="AD13:AD21">
    <cfRule type="cellIs" dxfId="579" priority="97" stopIfTrue="1" operator="lessThan">
      <formula>0</formula>
    </cfRule>
  </conditionalFormatting>
  <conditionalFormatting sqref="AI13:AI21">
    <cfRule type="cellIs" dxfId="578" priority="96" stopIfTrue="1" operator="lessThan">
      <formula>0</formula>
    </cfRule>
  </conditionalFormatting>
  <conditionalFormatting sqref="AT13:AT21">
    <cfRule type="cellIs" dxfId="577" priority="93" stopIfTrue="1" operator="lessThan">
      <formula>0</formula>
    </cfRule>
  </conditionalFormatting>
  <conditionalFormatting sqref="AS13:AS21">
    <cfRule type="cellIs" dxfId="576" priority="94" stopIfTrue="1" operator="lessThan">
      <formula>0</formula>
    </cfRule>
  </conditionalFormatting>
  <conditionalFormatting sqref="AU13:AU21">
    <cfRule type="cellIs" dxfId="575" priority="92" stopIfTrue="1" operator="lessThan">
      <formula>0</formula>
    </cfRule>
  </conditionalFormatting>
  <conditionalFormatting sqref="D53 F53">
    <cfRule type="cellIs" dxfId="574" priority="85" stopIfTrue="1" operator="lessThan">
      <formula>0</formula>
    </cfRule>
  </conditionalFormatting>
  <conditionalFormatting sqref="J53 L53">
    <cfRule type="cellIs" dxfId="573" priority="83" stopIfTrue="1" operator="lessThan">
      <formula>0</formula>
    </cfRule>
  </conditionalFormatting>
  <conditionalFormatting sqref="P53 R53">
    <cfRule type="cellIs" dxfId="572" priority="81" stopIfTrue="1" operator="lessThan">
      <formula>0</formula>
    </cfRule>
  </conditionalFormatting>
  <conditionalFormatting sqref="U53:AD53">
    <cfRule type="cellIs" dxfId="571" priority="80" stopIfTrue="1" operator="lessThan">
      <formula>0</formula>
    </cfRule>
  </conditionalFormatting>
  <conditionalFormatting sqref="AI25:AI28">
    <cfRule type="cellIs" dxfId="570" priority="79" stopIfTrue="1" operator="lessThan">
      <formula>0</formula>
    </cfRule>
  </conditionalFormatting>
  <conditionalFormatting sqref="AI30:AI32">
    <cfRule type="cellIs" dxfId="569" priority="78" stopIfTrue="1" operator="lessThan">
      <formula>0</formula>
    </cfRule>
  </conditionalFormatting>
  <conditionalFormatting sqref="AN25:AR28">
    <cfRule type="cellIs" dxfId="568" priority="76" stopIfTrue="1" operator="lessThan">
      <formula>0</formula>
    </cfRule>
  </conditionalFormatting>
  <conditionalFormatting sqref="AN30:AR32">
    <cfRule type="cellIs" dxfId="567" priority="75" stopIfTrue="1" operator="lessThan">
      <formula>0</formula>
    </cfRule>
  </conditionalFormatting>
  <conditionalFormatting sqref="AN34:AR35">
    <cfRule type="cellIs" dxfId="566" priority="74" stopIfTrue="1" operator="lessThan">
      <formula>0</formula>
    </cfRule>
  </conditionalFormatting>
  <conditionalFormatting sqref="AS25:AV26 AS27:AU27">
    <cfRule type="cellIs" dxfId="565" priority="73" stopIfTrue="1" operator="lessThan">
      <formula>0</formula>
    </cfRule>
  </conditionalFormatting>
  <conditionalFormatting sqref="AS28:AV28">
    <cfRule type="cellIs" dxfId="564" priority="72" stopIfTrue="1" operator="lessThan">
      <formula>0</formula>
    </cfRule>
  </conditionalFormatting>
  <conditionalFormatting sqref="AS30:AV32">
    <cfRule type="cellIs" dxfId="563" priority="71" stopIfTrue="1" operator="lessThan">
      <formula>0</formula>
    </cfRule>
  </conditionalFormatting>
  <conditionalFormatting sqref="AI44:AI47">
    <cfRule type="cellIs" dxfId="562" priority="70" stopIfTrue="1" operator="lessThan">
      <formula>0</formula>
    </cfRule>
  </conditionalFormatting>
  <conditionalFormatting sqref="AI49:AI52">
    <cfRule type="cellIs" dxfId="561" priority="69" stopIfTrue="1" operator="lessThan">
      <formula>0</formula>
    </cfRule>
  </conditionalFormatting>
  <conditionalFormatting sqref="AI53">
    <cfRule type="cellIs" dxfId="560" priority="68" stopIfTrue="1" operator="lessThan">
      <formula>0</formula>
    </cfRule>
  </conditionalFormatting>
  <conditionalFormatting sqref="AI37:AI42">
    <cfRule type="cellIs" dxfId="559" priority="67" stopIfTrue="1" operator="lessThan">
      <formula>0</formula>
    </cfRule>
  </conditionalFormatting>
  <conditionalFormatting sqref="AN37:AR42">
    <cfRule type="cellIs" dxfId="558" priority="66" stopIfTrue="1" operator="lessThan">
      <formula>0</formula>
    </cfRule>
  </conditionalFormatting>
  <conditionalFormatting sqref="AN44:AR47">
    <cfRule type="cellIs" dxfId="557" priority="65" stopIfTrue="1" operator="lessThan">
      <formula>0</formula>
    </cfRule>
  </conditionalFormatting>
  <conditionalFormatting sqref="AN49:AR52">
    <cfRule type="cellIs" dxfId="556" priority="64" stopIfTrue="1" operator="lessThan">
      <formula>0</formula>
    </cfRule>
  </conditionalFormatting>
  <conditionalFormatting sqref="AN53:AP53">
    <cfRule type="cellIs" dxfId="555" priority="63" stopIfTrue="1" operator="lessThan">
      <formula>0</formula>
    </cfRule>
  </conditionalFormatting>
  <conditionalFormatting sqref="AS37:AS42">
    <cfRule type="cellIs" dxfId="554" priority="62" stopIfTrue="1" operator="lessThan">
      <formula>0</formula>
    </cfRule>
  </conditionalFormatting>
  <conditionalFormatting sqref="AS44:AS47">
    <cfRule type="cellIs" dxfId="553" priority="61" stopIfTrue="1" operator="lessThan">
      <formula>0</formula>
    </cfRule>
  </conditionalFormatting>
  <conditionalFormatting sqref="AT37:AT42">
    <cfRule type="cellIs" dxfId="552" priority="58" stopIfTrue="1" operator="lessThan">
      <formula>0</formula>
    </cfRule>
  </conditionalFormatting>
  <conditionalFormatting sqref="AT44:AT47">
    <cfRule type="cellIs" dxfId="551" priority="57" stopIfTrue="1" operator="lessThan">
      <formula>0</formula>
    </cfRule>
  </conditionalFormatting>
  <conditionalFormatting sqref="AT49:AT52">
    <cfRule type="cellIs" dxfId="550" priority="56" stopIfTrue="1" operator="lessThan">
      <formula>0</formula>
    </cfRule>
  </conditionalFormatting>
  <conditionalFormatting sqref="AT53">
    <cfRule type="cellIs" dxfId="549" priority="55" stopIfTrue="1" operator="lessThan">
      <formula>0</formula>
    </cfRule>
  </conditionalFormatting>
  <conditionalFormatting sqref="AU37:AU42">
    <cfRule type="cellIs" dxfId="548" priority="54" stopIfTrue="1" operator="lessThan">
      <formula>0</formula>
    </cfRule>
  </conditionalFormatting>
  <conditionalFormatting sqref="AU44:AU47">
    <cfRule type="cellIs" dxfId="547" priority="53" stopIfTrue="1" operator="lessThan">
      <formula>0</formula>
    </cfRule>
  </conditionalFormatting>
  <conditionalFormatting sqref="AU49:AU52">
    <cfRule type="cellIs" dxfId="546" priority="52" stopIfTrue="1" operator="lessThan">
      <formula>0</formula>
    </cfRule>
  </conditionalFormatting>
  <conditionalFormatting sqref="AU53">
    <cfRule type="cellIs" dxfId="545" priority="51" stopIfTrue="1" operator="lessThan">
      <formula>0</formula>
    </cfRule>
  </conditionalFormatting>
  <conditionalFormatting sqref="AV37:AV42">
    <cfRule type="cellIs" dxfId="544" priority="50" stopIfTrue="1" operator="lessThan">
      <formula>0</formula>
    </cfRule>
  </conditionalFormatting>
  <conditionalFormatting sqref="AV44:AV47">
    <cfRule type="cellIs" dxfId="543" priority="49" stopIfTrue="1" operator="lessThan">
      <formula>0</formula>
    </cfRule>
  </conditionalFormatting>
  <conditionalFormatting sqref="AV49:AV52">
    <cfRule type="cellIs" dxfId="542" priority="48" stopIfTrue="1" operator="lessThan">
      <formula>0</formula>
    </cfRule>
  </conditionalFormatting>
  <conditionalFormatting sqref="AV53">
    <cfRule type="cellIs" dxfId="541" priority="47" stopIfTrue="1" operator="lessThan">
      <formula>0</formula>
    </cfRule>
  </conditionalFormatting>
  <conditionalFormatting sqref="AS35:AV35">
    <cfRule type="cellIs" dxfId="540" priority="46" stopIfTrue="1" operator="lessThan">
      <formula>0</formula>
    </cfRule>
  </conditionalFormatting>
  <conditionalFormatting sqref="AV34">
    <cfRule type="cellIs" dxfId="539" priority="45" stopIfTrue="1" operator="lessThan">
      <formula>0</formula>
    </cfRule>
  </conditionalFormatting>
  <conditionalFormatting sqref="AT34">
    <cfRule type="cellIs" dxfId="538" priority="44" stopIfTrue="1" operator="lessThan">
      <formula>0</formula>
    </cfRule>
  </conditionalFormatting>
  <conditionalFormatting sqref="AW61:AW62">
    <cfRule type="cellIs" dxfId="537" priority="43" stopIfTrue="1" operator="lessThan">
      <formula>0</formula>
    </cfRule>
  </conditionalFormatting>
  <conditionalFormatting sqref="M56:O57 J56:J57">
    <cfRule type="cellIs" dxfId="536" priority="42" stopIfTrue="1" operator="lessThan">
      <formula>0</formula>
    </cfRule>
  </conditionalFormatting>
  <conditionalFormatting sqref="J58:J59 M58:O59">
    <cfRule type="cellIs" dxfId="535" priority="40" stopIfTrue="1" operator="lessThan">
      <formula>0</formula>
    </cfRule>
  </conditionalFormatting>
  <conditionalFormatting sqref="S56:U57 P56:P57">
    <cfRule type="cellIs" dxfId="534" priority="38" stopIfTrue="1" operator="lessThan">
      <formula>0</formula>
    </cfRule>
  </conditionalFormatting>
  <conditionalFormatting sqref="V56:W57">
    <cfRule type="cellIs" dxfId="533" priority="37" stopIfTrue="1" operator="lessThan">
      <formula>0</formula>
    </cfRule>
  </conditionalFormatting>
  <conditionalFormatting sqref="S59:U59 P59">
    <cfRule type="cellIs" dxfId="532" priority="36" stopIfTrue="1" operator="lessThan">
      <formula>0</formula>
    </cfRule>
  </conditionalFormatting>
  <conditionalFormatting sqref="V59:W59">
    <cfRule type="cellIs" dxfId="531" priority="35" stopIfTrue="1" operator="lessThan">
      <formula>0</formula>
    </cfRule>
  </conditionalFormatting>
  <conditionalFormatting sqref="S58:T58 P58">
    <cfRule type="cellIs" dxfId="530" priority="34" stopIfTrue="1" operator="lessThan">
      <formula>0</formula>
    </cfRule>
  </conditionalFormatting>
  <conditionalFormatting sqref="X56:X57">
    <cfRule type="cellIs" dxfId="529" priority="33" stopIfTrue="1" operator="lessThan">
      <formula>0</formula>
    </cfRule>
  </conditionalFormatting>
  <conditionalFormatting sqref="X59">
    <cfRule type="cellIs" dxfId="528" priority="32" stopIfTrue="1" operator="lessThan">
      <formula>0</formula>
    </cfRule>
  </conditionalFormatting>
  <conditionalFormatting sqref="X58">
    <cfRule type="cellIs" dxfId="527" priority="31" stopIfTrue="1" operator="lessThan">
      <formula>0</formula>
    </cfRule>
  </conditionalFormatting>
  <conditionalFormatting sqref="AA56:AA57">
    <cfRule type="cellIs" dxfId="526" priority="30" stopIfTrue="1" operator="lessThan">
      <formula>0</formula>
    </cfRule>
  </conditionalFormatting>
  <conditionalFormatting sqref="AA59">
    <cfRule type="cellIs" dxfId="525" priority="29" stopIfTrue="1" operator="lessThan">
      <formula>0</formula>
    </cfRule>
  </conditionalFormatting>
  <conditionalFormatting sqref="AA58">
    <cfRule type="cellIs" dxfId="524" priority="28" stopIfTrue="1" operator="lessThan">
      <formula>0</formula>
    </cfRule>
  </conditionalFormatting>
  <conditionalFormatting sqref="Q13:R13 P13:P21 Q15:R15 R14">
    <cfRule type="cellIs" dxfId="523" priority="104" stopIfTrue="1" operator="lessThan">
      <formula>0</formula>
    </cfRule>
  </conditionalFormatting>
  <conditionalFormatting sqref="AQ7:AR7 AO13:AP15 AN6:AN10 AN13:AN21">
    <cfRule type="cellIs" dxfId="522" priority="26" stopIfTrue="1" operator="lessThan">
      <formula>0</formula>
    </cfRule>
  </conditionalFormatting>
  <conditionalFormatting sqref="AU34">
    <cfRule type="cellIs" dxfId="521" priority="25" stopIfTrue="1" operator="lessThan">
      <formula>0</formula>
    </cfRule>
  </conditionalFormatting>
  <conditionalFormatting sqref="E57">
    <cfRule type="cellIs" dxfId="520" priority="24" stopIfTrue="1" operator="lessThan">
      <formula>0</formula>
    </cfRule>
  </conditionalFormatting>
  <conditionalFormatting sqref="E56">
    <cfRule type="cellIs" dxfId="519" priority="23" stopIfTrue="1" operator="lessThan">
      <formula>0</formula>
    </cfRule>
  </conditionalFormatting>
  <conditionalFormatting sqref="E49:E52">
    <cfRule type="cellIs" dxfId="518" priority="17" stopIfTrue="1" operator="lessThan">
      <formula>0</formula>
    </cfRule>
  </conditionalFormatting>
  <conditionalFormatting sqref="E53">
    <cfRule type="cellIs" dxfId="517" priority="18" stopIfTrue="1" operator="lessThan">
      <formula>0</formula>
    </cfRule>
  </conditionalFormatting>
  <conditionalFormatting sqref="K49:K52">
    <cfRule type="cellIs" dxfId="516" priority="15" stopIfTrue="1" operator="lessThan">
      <formula>0</formula>
    </cfRule>
  </conditionalFormatting>
  <conditionalFormatting sqref="K53">
    <cfRule type="cellIs" dxfId="515" priority="16" stopIfTrue="1" operator="lessThan">
      <formula>0</formula>
    </cfRule>
  </conditionalFormatting>
  <conditionalFormatting sqref="Q49:Q52">
    <cfRule type="cellIs" dxfId="514" priority="13" stopIfTrue="1" operator="lessThan">
      <formula>0</formula>
    </cfRule>
  </conditionalFormatting>
  <conditionalFormatting sqref="Q53">
    <cfRule type="cellIs" dxfId="513" priority="14" stopIfTrue="1" operator="lessThan">
      <formula>0</formula>
    </cfRule>
  </conditionalFormatting>
  <conditionalFormatting sqref="O37:O42">
    <cfRule type="cellIs" dxfId="512" priority="12" stopIfTrue="1" operator="lessThan">
      <formula>0</formula>
    </cfRule>
  </conditionalFormatting>
  <conditionalFormatting sqref="O44">
    <cfRule type="cellIs" dxfId="511" priority="11" stopIfTrue="1" operator="lessThan">
      <formula>0</formula>
    </cfRule>
  </conditionalFormatting>
  <conditionalFormatting sqref="O45">
    <cfRule type="cellIs" dxfId="510" priority="10" stopIfTrue="1" operator="lessThan">
      <formula>0</formula>
    </cfRule>
  </conditionalFormatting>
  <conditionalFormatting sqref="I37:I42">
    <cfRule type="cellIs" dxfId="509" priority="9" stopIfTrue="1" operator="lessThan">
      <formula>0</formula>
    </cfRule>
  </conditionalFormatting>
  <conditionalFormatting sqref="I13">
    <cfRule type="cellIs" dxfId="508" priority="8" stopIfTrue="1" operator="lessThan">
      <formula>0</formula>
    </cfRule>
  </conditionalFormatting>
  <conditionalFormatting sqref="I14">
    <cfRule type="cellIs" dxfId="507" priority="7" stopIfTrue="1" operator="lessThan">
      <formula>0</formula>
    </cfRule>
  </conditionalFormatting>
  <conditionalFormatting sqref="I44">
    <cfRule type="cellIs" dxfId="506" priority="6" stopIfTrue="1" operator="lessThan">
      <formula>0</formula>
    </cfRule>
  </conditionalFormatting>
  <conditionalFormatting sqref="I45">
    <cfRule type="cellIs" dxfId="505" priority="5" stopIfTrue="1" operator="lessThan">
      <formula>0</formula>
    </cfRule>
  </conditionalFormatting>
  <conditionalFormatting sqref="I50:I53">
    <cfRule type="cellIs" dxfId="504" priority="4" stopIfTrue="1" operator="lessThan">
      <formula>0</formula>
    </cfRule>
  </conditionalFormatting>
  <conditionalFormatting sqref="O49:O53">
    <cfRule type="cellIs" dxfId="503" priority="3" stopIfTrue="1" operator="lessThan">
      <formula>0</formula>
    </cfRule>
  </conditionalFormatting>
  <conditionalFormatting sqref="K14">
    <cfRule type="cellIs" dxfId="502" priority="2" stopIfTrue="1" operator="lessThan">
      <formula>0</formula>
    </cfRule>
  </conditionalFormatting>
  <conditionalFormatting sqref="Q14">
    <cfRule type="cellIs" dxfId="501" priority="1" stopIfTrue="1" operator="lessThan">
      <formula>0</formula>
    </cfRule>
  </conditionalFormatting>
  <dataValidations xWindow="805" yWindow="27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pageOrder="overThenDown" orientation="landscape" cellComments="asDisplayed" r:id="rId1"/>
  <headerFooter alignWithMargins="0">
    <oddFooter>&amp;L&amp;F &amp;C Page &amp;P of &amp;N&amp;R[&amp;A
&amp;D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Normal="100" zoomScaleSheetLayoutView="90" workbookViewId="0">
      <pane xSplit="2" ySplit="4" topLeftCell="D5" activePane="bottomRight" state="frozen"/>
      <selection activeCell="B3" sqref="B3"/>
      <selection pane="topRight" activeCell="B3" sqref="B3"/>
      <selection pane="bottomLeft" activeCell="B3" sqref="B3"/>
      <selection pane="bottomRight" activeCell="E59" sqref="E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s="3" customFormat="1" ht="19.5" x14ac:dyDescent="0.2">
      <c r="B1" s="89" t="s">
        <v>347</v>
      </c>
      <c r="C1" s="13"/>
      <c r="F1" s="5"/>
      <c r="L1" s="5"/>
      <c r="R1" s="5"/>
      <c r="W1" s="5"/>
      <c r="Z1" s="5"/>
      <c r="AC1" s="5"/>
      <c r="AF1" s="5"/>
      <c r="AK1" s="5"/>
      <c r="AP1" s="5"/>
    </row>
    <row r="2" spans="2:49" s="3" customFormat="1" x14ac:dyDescent="0.2">
      <c r="B2" s="13"/>
      <c r="C2" s="13"/>
      <c r="F2" s="5"/>
      <c r="L2" s="5"/>
      <c r="R2" s="5"/>
      <c r="W2" s="5"/>
      <c r="Z2" s="5"/>
      <c r="AC2" s="5"/>
      <c r="AF2" s="5"/>
      <c r="AK2" s="5"/>
      <c r="AP2" s="5"/>
    </row>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s="3" customFormat="1"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s="3" customFormat="1" ht="13.5" thickTop="1" x14ac:dyDescent="0.2">
      <c r="B5" s="342" t="s">
        <v>277</v>
      </c>
      <c r="C5" s="330"/>
      <c r="D5" s="325">
        <v>88988716</v>
      </c>
      <c r="E5" s="326">
        <f>D5-[1]Query!$I$33</f>
        <v>88766690.5</v>
      </c>
      <c r="F5" s="326"/>
      <c r="G5" s="328"/>
      <c r="H5" s="328"/>
      <c r="I5" s="325">
        <f>E5*0.948</f>
        <v>84150822.593999997</v>
      </c>
      <c r="J5" s="325">
        <v>137377649</v>
      </c>
      <c r="K5" s="326">
        <f>J5-[1]Query!$I$22</f>
        <v>137340729.31999999</v>
      </c>
      <c r="L5" s="326"/>
      <c r="M5" s="326"/>
      <c r="N5" s="326"/>
      <c r="O5" s="325">
        <f>K5*0.441</f>
        <v>60567261.630119994</v>
      </c>
      <c r="P5" s="325">
        <v>445309851</v>
      </c>
      <c r="Q5" s="326">
        <f>P5-[1]Query!$I$12</f>
        <v>443914402.37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471048727</v>
      </c>
      <c r="AV5" s="369"/>
      <c r="AW5" s="373"/>
    </row>
    <row r="6" spans="2:49" s="3" customFormat="1"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s="3" customFormat="1"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s="3" customFormat="1"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s="3" customFormat="1"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s="3" customFormat="1"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s="3" customFormat="1"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s="3" customFormat="1"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s="3" customFormat="1"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s="3" customFormat="1"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s="3" customFormat="1" ht="25.5" x14ac:dyDescent="0.2">
      <c r="B15" s="345" t="s">
        <v>285</v>
      </c>
      <c r="C15" s="331"/>
      <c r="D15" s="318"/>
      <c r="E15" s="319">
        <v>9856173</v>
      </c>
      <c r="F15" s="319"/>
      <c r="G15" s="319"/>
      <c r="H15" s="319"/>
      <c r="I15" s="318">
        <f>E15</f>
        <v>9856173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s="3" customFormat="1" ht="25.5" x14ac:dyDescent="0.2">
      <c r="B16" s="345" t="s">
        <v>286</v>
      </c>
      <c r="C16" s="331"/>
      <c r="D16" s="318"/>
      <c r="E16" s="319">
        <v>-4161992</v>
      </c>
      <c r="F16" s="319"/>
      <c r="G16" s="319"/>
      <c r="H16" s="319"/>
      <c r="I16" s="318">
        <v>-4161513</v>
      </c>
      <c r="J16" s="318"/>
      <c r="K16" s="319">
        <v>3092137</v>
      </c>
      <c r="L16" s="319"/>
      <c r="M16" s="319"/>
      <c r="N16" s="319"/>
      <c r="O16" s="318">
        <v>3076081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s="3" customFormat="1" x14ac:dyDescent="0.2">
      <c r="B17" s="345" t="s">
        <v>411</v>
      </c>
      <c r="C17" s="331"/>
      <c r="D17" s="318"/>
      <c r="E17" s="361">
        <f>IF('[2]3 - RC Payment or Charge Calc'!$D$13&gt;0,0,'[2]3 - RC Payment or Charge Calc'!$D$13)</f>
        <v>0</v>
      </c>
      <c r="F17" s="361"/>
      <c r="G17" s="361"/>
      <c r="H17" s="319"/>
      <c r="I17" s="365"/>
      <c r="J17" s="318"/>
      <c r="K17" s="361">
        <f>IF('[2]3 - RC Payment or Charge Calc'!$E$13&gt;0,0,'[2]3 - RC Payment or Charge Calc'!$E$13)</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s="3" customFormat="1"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s="3" customFormat="1"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s="3" customFormat="1"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s="3" customFormat="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s="3" customFormat="1" x14ac:dyDescent="0.2">
      <c r="B23" s="343" t="s">
        <v>125</v>
      </c>
      <c r="C23" s="331"/>
      <c r="D23" s="318">
        <v>100702974</v>
      </c>
      <c r="E23" s="362"/>
      <c r="F23" s="362"/>
      <c r="G23" s="362"/>
      <c r="H23" s="362"/>
      <c r="I23" s="364"/>
      <c r="J23" s="318">
        <v>109316896</v>
      </c>
      <c r="K23" s="362"/>
      <c r="L23" s="362"/>
      <c r="M23" s="362"/>
      <c r="N23" s="362"/>
      <c r="O23" s="364"/>
      <c r="P23" s="318">
        <v>401573197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436130513</v>
      </c>
      <c r="AV23" s="368"/>
      <c r="AW23" s="374"/>
    </row>
    <row r="24" spans="2:49" s="3" customFormat="1" ht="28.5" customHeight="1" x14ac:dyDescent="0.2">
      <c r="B24" s="345" t="s">
        <v>114</v>
      </c>
      <c r="C24" s="331"/>
      <c r="D24" s="365"/>
      <c r="E24" s="319">
        <v>101713598</v>
      </c>
      <c r="F24" s="319"/>
      <c r="G24" s="319"/>
      <c r="H24" s="319"/>
      <c r="I24" s="318">
        <f>E24*0.959</f>
        <v>97543340.481999993</v>
      </c>
      <c r="J24" s="365"/>
      <c r="K24" s="319">
        <v>113583274</v>
      </c>
      <c r="L24" s="319"/>
      <c r="M24" s="319"/>
      <c r="N24" s="319"/>
      <c r="O24" s="318">
        <f>K24*0.456</f>
        <v>51793972.943999998</v>
      </c>
      <c r="P24" s="365"/>
      <c r="Q24" s="319">
        <v>411821339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12176165</v>
      </c>
      <c r="E26" s="362"/>
      <c r="F26" s="362"/>
      <c r="G26" s="362"/>
      <c r="H26" s="362"/>
      <c r="I26" s="364"/>
      <c r="J26" s="318">
        <v>13997355</v>
      </c>
      <c r="K26" s="362"/>
      <c r="L26" s="362"/>
      <c r="M26" s="362"/>
      <c r="N26" s="362"/>
      <c r="O26" s="364"/>
      <c r="P26" s="318">
        <v>50200564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46632229</v>
      </c>
      <c r="AV26" s="368"/>
      <c r="AW26" s="374"/>
    </row>
    <row r="27" spans="2:49" s="5" customFormat="1" ht="25.5" x14ac:dyDescent="0.2">
      <c r="B27" s="345" t="s">
        <v>85</v>
      </c>
      <c r="C27" s="331"/>
      <c r="D27" s="365"/>
      <c r="E27" s="319">
        <v>1629731</v>
      </c>
      <c r="F27" s="319"/>
      <c r="G27" s="319"/>
      <c r="H27" s="319"/>
      <c r="I27" s="397">
        <f>E27*0.959</f>
        <v>1562912.0289999999</v>
      </c>
      <c r="J27" s="365"/>
      <c r="K27" s="319">
        <v>910855</v>
      </c>
      <c r="L27" s="319"/>
      <c r="M27" s="319"/>
      <c r="N27" s="319"/>
      <c r="O27" s="397">
        <f>K27*0.456</f>
        <v>415349.88</v>
      </c>
      <c r="P27" s="365"/>
      <c r="Q27" s="319">
        <v>3381712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s="3" customFormat="1" x14ac:dyDescent="0.2">
      <c r="B28" s="343" t="s">
        <v>289</v>
      </c>
      <c r="C28" s="331" t="s">
        <v>47</v>
      </c>
      <c r="D28" s="318">
        <v>4694612</v>
      </c>
      <c r="E28" s="363"/>
      <c r="F28" s="363"/>
      <c r="G28" s="363"/>
      <c r="H28" s="363"/>
      <c r="I28" s="365"/>
      <c r="J28" s="318">
        <v>9192749</v>
      </c>
      <c r="K28" s="363"/>
      <c r="L28" s="363"/>
      <c r="M28" s="363"/>
      <c r="N28" s="363"/>
      <c r="O28" s="365"/>
      <c r="P28" s="318">
        <v>35974968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38278431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28281000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1014103</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s="3" customFormat="1" x14ac:dyDescent="0.2">
      <c r="B32" s="343" t="s">
        <v>291</v>
      </c>
      <c r="C32" s="331" t="s">
        <v>48</v>
      </c>
      <c r="D32" s="318">
        <v>10185000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2429314</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s="3" customFormat="1" x14ac:dyDescent="0.2">
      <c r="B36" s="343" t="s">
        <v>293</v>
      </c>
      <c r="C36" s="331" t="s">
        <v>3</v>
      </c>
      <c r="D36" s="318"/>
      <c r="E36" s="319"/>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s="3" customFormat="1"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s="3" customFormat="1" ht="28.5" customHeight="1" x14ac:dyDescent="0.2">
      <c r="B38" s="345" t="s">
        <v>124</v>
      </c>
      <c r="C38" s="331" t="s">
        <v>40</v>
      </c>
      <c r="D38" s="318"/>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s="3" customFormat="1"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s="3" customFormat="1"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s="3" customFormat="1" x14ac:dyDescent="0.2">
      <c r="B41" s="345" t="s">
        <v>112</v>
      </c>
      <c r="C41" s="331" t="s">
        <v>42</v>
      </c>
      <c r="D41" s="318"/>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s="3" customFormat="1"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s="3" customFormat="1"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s="3" customFormat="1" x14ac:dyDescent="0.2">
      <c r="B45" s="345" t="s">
        <v>115</v>
      </c>
      <c r="C45" s="331" t="s">
        <v>30</v>
      </c>
      <c r="D45" s="318">
        <v>0</v>
      </c>
      <c r="E45" s="319"/>
      <c r="F45" s="319"/>
      <c r="G45" s="319"/>
      <c r="H45" s="319"/>
      <c r="I45" s="397">
        <f>E45*0.959</f>
        <v>0</v>
      </c>
      <c r="J45" s="318">
        <v>0</v>
      </c>
      <c r="K45" s="319">
        <v>0</v>
      </c>
      <c r="L45" s="319"/>
      <c r="M45" s="319"/>
      <c r="N45" s="319"/>
      <c r="O45" s="397">
        <f>K45*0.456</f>
        <v>0</v>
      </c>
      <c r="P45" s="318">
        <v>208380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22976663.899999999</v>
      </c>
      <c r="AV45" s="368"/>
      <c r="AW45" s="374"/>
    </row>
    <row r="46" spans="2:49" s="3" customFormat="1" x14ac:dyDescent="0.2">
      <c r="B46" s="343" t="s">
        <v>116</v>
      </c>
      <c r="C46" s="331" t="s">
        <v>31</v>
      </c>
      <c r="D46" s="318">
        <v>0</v>
      </c>
      <c r="E46" s="319"/>
      <c r="F46" s="319"/>
      <c r="G46" s="319"/>
      <c r="H46" s="319"/>
      <c r="I46" s="397">
        <f>E46*0.959</f>
        <v>0</v>
      </c>
      <c r="J46" s="318">
        <v>216007</v>
      </c>
      <c r="K46" s="319">
        <v>166494</v>
      </c>
      <c r="L46" s="319"/>
      <c r="M46" s="319"/>
      <c r="N46" s="319"/>
      <c r="O46" s="397">
        <f>K46*0.456</f>
        <v>75921.263999999996</v>
      </c>
      <c r="P46" s="318">
        <v>765842</v>
      </c>
      <c r="Q46" s="319">
        <v>622838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13061948.039999999</v>
      </c>
      <c r="AV46" s="368"/>
      <c r="AW46" s="374"/>
    </row>
    <row r="47" spans="2:49" s="3" customFormat="1" x14ac:dyDescent="0.2">
      <c r="B47" s="343" t="s">
        <v>117</v>
      </c>
      <c r="C47" s="331" t="s">
        <v>32</v>
      </c>
      <c r="D47" s="318">
        <v>0</v>
      </c>
      <c r="E47" s="363"/>
      <c r="F47" s="363"/>
      <c r="G47" s="363"/>
      <c r="H47" s="363"/>
      <c r="I47" s="365"/>
      <c r="J47" s="318">
        <v>81304</v>
      </c>
      <c r="K47" s="363"/>
      <c r="L47" s="363"/>
      <c r="M47" s="363"/>
      <c r="N47" s="363"/>
      <c r="O47" s="365"/>
      <c r="P47" s="318">
        <v>318177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23867071</v>
      </c>
      <c r="AV47" s="368"/>
      <c r="AW47" s="374"/>
    </row>
    <row r="48" spans="2:49" s="3" customFormat="1"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s="3" customFormat="1"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s="3" customFormat="1"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s="3" customFormat="1"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126280527</v>
      </c>
      <c r="E54" s="400">
        <f>E24+E27+E31+E35-E36+E39+E42+E45+E46-E49+E51+E52+E53</f>
        <v>103343329</v>
      </c>
      <c r="F54" s="323"/>
      <c r="G54" s="323"/>
      <c r="H54" s="323"/>
      <c r="I54" s="400">
        <f>I24+I27+I31+I35-I36+I39+I42+I45+I46-I49+I51+I52+I53</f>
        <v>99106252.510999992</v>
      </c>
      <c r="J54" s="399">
        <f>+J23+J26-J28+J30-J32+J34-J36+J38+J41-J43+J45+J46-J47-J49+J50+J51+J52+J53</f>
        <v>114256205</v>
      </c>
      <c r="K54" s="400">
        <f>K24+K27+K31+K35-K36+K39+K42+K45+K46-K49+K51+K52+K53</f>
        <v>114660623</v>
      </c>
      <c r="L54" s="323"/>
      <c r="M54" s="323"/>
      <c r="N54" s="323"/>
      <c r="O54" s="400">
        <f>O24+O27+O31+O35-O36+O39+O42+O45+O46-O49+O51+O52+O53</f>
        <v>52285244.088</v>
      </c>
      <c r="P54" s="399">
        <f>+P23+P26-P28+P30-P32+P34-P36+P38+P41-P43+P45+P46-P47-P49+P50+P51+P52+P53</f>
        <v>416454838</v>
      </c>
      <c r="Q54" s="400">
        <f>Q24+Q27+Q31+Q35-Q36+Q39+Q42+Q45+Q46-Q49+Q51+Q52+Q53</f>
        <v>415825889</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99">
        <f>+AT23+AT26-AT28+AT30-AT32+AT34-AT36+AT38+AT41-AT43+AT45+AT46-AT47-AT49+AT50+AT51+AT52+AT53</f>
        <v>0</v>
      </c>
      <c r="AU54" s="399">
        <f>+AU23+AU26-AU28+AU30-AU32+AU34-AU36+AU38+AU41-AU43+AU45+AU46-AU47-AU49+AU50+AU51+AU52+AU53</f>
        <v>455240640.94</v>
      </c>
      <c r="AV54" s="368"/>
      <c r="AW54" s="374"/>
    </row>
    <row r="55" spans="2:49" s="3" customFormat="1"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s="3" customFormat="1"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s="3" customFormat="1"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5190630.8899999997</v>
      </c>
      <c r="F58" s="354"/>
      <c r="G58" s="354"/>
      <c r="H58" s="354"/>
      <c r="I58" s="353">
        <f>E58</f>
        <v>5190630.8899999997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s="3" customFormat="1" x14ac:dyDescent="0.2">
      <c r="B59" s="13"/>
      <c r="C59" s="35"/>
      <c r="F59" s="5"/>
      <c r="L59" s="5"/>
      <c r="R59" s="5"/>
      <c r="W59" s="5"/>
      <c r="Z59" s="5"/>
      <c r="AC59" s="5"/>
      <c r="AF59" s="5"/>
      <c r="AK59" s="5"/>
      <c r="AP59" s="5"/>
    </row>
    <row r="60" spans="2:49" s="3" customFormat="1" ht="13.15" hidden="1" customHeight="1" x14ac:dyDescent="0.2">
      <c r="B60" s="105"/>
      <c r="C60" s="13"/>
      <c r="F60" s="5"/>
      <c r="L60" s="5"/>
      <c r="R60" s="5"/>
      <c r="W60" s="5"/>
      <c r="Z60" s="5"/>
      <c r="AC60" s="5"/>
      <c r="AF60" s="5"/>
      <c r="AK60" s="5"/>
      <c r="AP60" s="5"/>
    </row>
    <row r="61" spans="2:49" s="3" customFormat="1" hidden="1" x14ac:dyDescent="0.2">
      <c r="B61" s="13"/>
      <c r="C61" s="13"/>
      <c r="F61" s="5"/>
      <c r="L61" s="5"/>
      <c r="R61" s="5"/>
      <c r="W61" s="5"/>
      <c r="Z61" s="5"/>
      <c r="AC61" s="5"/>
      <c r="AF61" s="5"/>
      <c r="AK61" s="5"/>
      <c r="AP61" s="5"/>
    </row>
    <row r="62" spans="2:49" s="3" customFormat="1" x14ac:dyDescent="0.2">
      <c r="B62" s="13"/>
      <c r="C62" s="13"/>
      <c r="F62" s="5"/>
      <c r="L62" s="5"/>
      <c r="R62" s="5"/>
      <c r="W62" s="5"/>
      <c r="Z62" s="5"/>
      <c r="AC62" s="5"/>
      <c r="AF62" s="5"/>
      <c r="AK62" s="5"/>
      <c r="AP62" s="5"/>
    </row>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8" stopIfTrue="1" operator="lessThan">
      <formula>0</formula>
    </cfRule>
  </conditionalFormatting>
  <conditionalFormatting sqref="AA11:AA14">
    <cfRule type="cellIs" dxfId="499" priority="386" stopIfTrue="1" operator="lessThan">
      <formula>0</formula>
    </cfRule>
  </conditionalFormatting>
  <conditionalFormatting sqref="AN18:AN19">
    <cfRule type="cellIs" dxfId="498" priority="362" stopIfTrue="1" operator="lessThan">
      <formula>0</formula>
    </cfRule>
  </conditionalFormatting>
  <conditionalFormatting sqref="AU47">
    <cfRule type="cellIs" dxfId="497" priority="31" stopIfTrue="1" operator="lessThan">
      <formula>0</formula>
    </cfRule>
  </conditionalFormatting>
  <conditionalFormatting sqref="AS26">
    <cfRule type="cellIs" dxfId="496" priority="66" stopIfTrue="1" operator="lessThan">
      <formula>0</formula>
    </cfRule>
  </conditionalFormatting>
  <conditionalFormatting sqref="AT26">
    <cfRule type="cellIs" dxfId="495" priority="65" stopIfTrue="1" operator="lessThan">
      <formula>0</formula>
    </cfRule>
  </conditionalFormatting>
  <conditionalFormatting sqref="D5:D7">
    <cfRule type="cellIs" dxfId="494" priority="484" stopIfTrue="1" operator="lessThan">
      <formula>0</formula>
    </cfRule>
  </conditionalFormatting>
  <conditionalFormatting sqref="AU51">
    <cfRule type="cellIs" dxfId="493" priority="22" stopIfTrue="1" operator="lessThan">
      <formula>0</formula>
    </cfRule>
  </conditionalFormatting>
  <conditionalFormatting sqref="J5:J7">
    <cfRule type="cellIs" dxfId="492" priority="482" stopIfTrue="1" operator="lessThan">
      <formula>0</formula>
    </cfRule>
  </conditionalFormatting>
  <conditionalFormatting sqref="AT52">
    <cfRule type="cellIs" dxfId="491" priority="20" stopIfTrue="1" operator="lessThan">
      <formula>0</formula>
    </cfRule>
  </conditionalFormatting>
  <conditionalFormatting sqref="P5:P7">
    <cfRule type="cellIs" dxfId="490" priority="480" stopIfTrue="1" operator="lessThan">
      <formula>0</formula>
    </cfRule>
  </conditionalFormatting>
  <conditionalFormatting sqref="U5:U7">
    <cfRule type="cellIs" dxfId="489" priority="479" stopIfTrue="1" operator="lessThan">
      <formula>0</formula>
    </cfRule>
  </conditionalFormatting>
  <conditionalFormatting sqref="X5:X7">
    <cfRule type="cellIs" dxfId="488" priority="478" stopIfTrue="1" operator="lessThan">
      <formula>0</formula>
    </cfRule>
  </conditionalFormatting>
  <conditionalFormatting sqref="AA5:AA7">
    <cfRule type="cellIs" dxfId="487" priority="477" stopIfTrue="1" operator="lessThan">
      <formula>0</formula>
    </cfRule>
  </conditionalFormatting>
  <conditionalFormatting sqref="AD5:AD7">
    <cfRule type="cellIs" dxfId="486" priority="476" stopIfTrue="1" operator="lessThan">
      <formula>0</formula>
    </cfRule>
  </conditionalFormatting>
  <conditionalFormatting sqref="AI5:AI7">
    <cfRule type="cellIs" dxfId="485" priority="475" stopIfTrue="1" operator="lessThan">
      <formula>0</formula>
    </cfRule>
  </conditionalFormatting>
  <conditionalFormatting sqref="AN5:AN7">
    <cfRule type="cellIs" dxfId="484" priority="474" stopIfTrue="1" operator="lessThan">
      <formula>0</formula>
    </cfRule>
  </conditionalFormatting>
  <conditionalFormatting sqref="AS5:AS7">
    <cfRule type="cellIs" dxfId="483" priority="473" stopIfTrue="1" operator="lessThan">
      <formula>0</formula>
    </cfRule>
  </conditionalFormatting>
  <conditionalFormatting sqref="AT5:AT7">
    <cfRule type="cellIs" dxfId="482" priority="472" stopIfTrue="1" operator="lessThan">
      <formula>0</formula>
    </cfRule>
  </conditionalFormatting>
  <conditionalFormatting sqref="AU5:AU7">
    <cfRule type="cellIs" dxfId="481" priority="471" stopIfTrue="1" operator="lessThan">
      <formula>0</formula>
    </cfRule>
  </conditionalFormatting>
  <conditionalFormatting sqref="D9">
    <cfRule type="cellIs" dxfId="480" priority="470" stopIfTrue="1" operator="lessThan">
      <formula>0</formula>
    </cfRule>
  </conditionalFormatting>
  <conditionalFormatting sqref="D11:D20">
    <cfRule type="cellIs" dxfId="479" priority="469" stopIfTrue="1" operator="lessThan">
      <formula>0</formula>
    </cfRule>
  </conditionalFormatting>
  <conditionalFormatting sqref="E10:I10">
    <cfRule type="cellIs" dxfId="478" priority="468" stopIfTrue="1" operator="lessThan">
      <formula>0</formula>
    </cfRule>
  </conditionalFormatting>
  <conditionalFormatting sqref="E11:I11">
    <cfRule type="cellIs" dxfId="477" priority="467" stopIfTrue="1" operator="lessThan">
      <formula>0</formula>
    </cfRule>
  </conditionalFormatting>
  <conditionalFormatting sqref="E13:I16">
    <cfRule type="cellIs" dxfId="476" priority="466" stopIfTrue="1" operator="lessThan">
      <formula>0</formula>
    </cfRule>
  </conditionalFormatting>
  <conditionalFormatting sqref="E18:I20">
    <cfRule type="cellIs" dxfId="475" priority="465" stopIfTrue="1" operator="lessThan">
      <formula>0</formula>
    </cfRule>
  </conditionalFormatting>
  <conditionalFormatting sqref="H17">
    <cfRule type="cellIs" dxfId="474" priority="464" stopIfTrue="1" operator="lessThan">
      <formula>0</formula>
    </cfRule>
  </conditionalFormatting>
  <conditionalFormatting sqref="D23">
    <cfRule type="cellIs" dxfId="473" priority="463" stopIfTrue="1" operator="lessThan">
      <formula>0</formula>
    </cfRule>
  </conditionalFormatting>
  <conditionalFormatting sqref="D26">
    <cfRule type="cellIs" dxfId="472" priority="462" stopIfTrue="1" operator="lessThan">
      <formula>0</formula>
    </cfRule>
  </conditionalFormatting>
  <conditionalFormatting sqref="D28">
    <cfRule type="cellIs" dxfId="471" priority="461" stopIfTrue="1" operator="lessThan">
      <formula>0</formula>
    </cfRule>
  </conditionalFormatting>
  <conditionalFormatting sqref="D30">
    <cfRule type="cellIs" dxfId="470" priority="460" stopIfTrue="1" operator="lessThan">
      <formula>0</formula>
    </cfRule>
  </conditionalFormatting>
  <conditionalFormatting sqref="D32">
    <cfRule type="cellIs" dxfId="469" priority="459" stopIfTrue="1" operator="lessThan">
      <formula>0</formula>
    </cfRule>
  </conditionalFormatting>
  <conditionalFormatting sqref="AU57">
    <cfRule type="cellIs" dxfId="468" priority="10" stopIfTrue="1" operator="lessThan">
      <formula>0</formula>
    </cfRule>
  </conditionalFormatting>
  <conditionalFormatting sqref="D34">
    <cfRule type="cellIs" dxfId="467" priority="458" stopIfTrue="1" operator="lessThan">
      <formula>0</formula>
    </cfRule>
  </conditionalFormatting>
  <conditionalFormatting sqref="D38">
    <cfRule type="cellIs" dxfId="466" priority="457" stopIfTrue="1" operator="lessThan">
      <formula>0</formula>
    </cfRule>
  </conditionalFormatting>
  <conditionalFormatting sqref="D41">
    <cfRule type="cellIs" dxfId="465" priority="456" stopIfTrue="1" operator="lessThan">
      <formula>0</formula>
    </cfRule>
  </conditionalFormatting>
  <conditionalFormatting sqref="D43">
    <cfRule type="cellIs" dxfId="464" priority="455" stopIfTrue="1" operator="lessThan">
      <formula>0</formula>
    </cfRule>
  </conditionalFormatting>
  <conditionalFormatting sqref="D47">
    <cfRule type="cellIs" dxfId="463" priority="454" stopIfTrue="1" operator="lessThan">
      <formula>0</formula>
    </cfRule>
  </conditionalFormatting>
  <conditionalFormatting sqref="D50">
    <cfRule type="cellIs" dxfId="462" priority="453" stopIfTrue="1" operator="lessThan">
      <formula>0</formula>
    </cfRule>
  </conditionalFormatting>
  <conditionalFormatting sqref="E24:I24">
    <cfRule type="cellIs" dxfId="461" priority="451" stopIfTrue="1" operator="lessThan">
      <formula>0</formula>
    </cfRule>
  </conditionalFormatting>
  <conditionalFormatting sqref="E27:H27">
    <cfRule type="cellIs" dxfId="460" priority="450" stopIfTrue="1" operator="lessThan">
      <formula>0</formula>
    </cfRule>
  </conditionalFormatting>
  <conditionalFormatting sqref="E31:I31">
    <cfRule type="cellIs" dxfId="459" priority="449" stopIfTrue="1" operator="lessThan">
      <formula>0</formula>
    </cfRule>
  </conditionalFormatting>
  <conditionalFormatting sqref="E35:I35">
    <cfRule type="cellIs" dxfId="458" priority="448" stopIfTrue="1" operator="lessThan">
      <formula>0</formula>
    </cfRule>
  </conditionalFormatting>
  <conditionalFormatting sqref="E39:I39">
    <cfRule type="cellIs" dxfId="457" priority="447" stopIfTrue="1" operator="lessThan">
      <formula>0</formula>
    </cfRule>
  </conditionalFormatting>
  <conditionalFormatting sqref="E42:I42">
    <cfRule type="cellIs" dxfId="456" priority="446" stopIfTrue="1" operator="lessThan">
      <formula>0</formula>
    </cfRule>
  </conditionalFormatting>
  <conditionalFormatting sqref="D36">
    <cfRule type="cellIs" dxfId="455" priority="445" stopIfTrue="1" operator="lessThan">
      <formula>0</formula>
    </cfRule>
  </conditionalFormatting>
  <conditionalFormatting sqref="E36:I36">
    <cfRule type="cellIs" dxfId="454" priority="444" stopIfTrue="1" operator="lessThan">
      <formula>0</formula>
    </cfRule>
  </conditionalFormatting>
  <conditionalFormatting sqref="D45">
    <cfRule type="cellIs" dxfId="453" priority="443" stopIfTrue="1" operator="lessThan">
      <formula>0</formula>
    </cfRule>
  </conditionalFormatting>
  <conditionalFormatting sqref="E45:H45">
    <cfRule type="cellIs" dxfId="452" priority="442" stopIfTrue="1" operator="lessThan">
      <formula>0</formula>
    </cfRule>
  </conditionalFormatting>
  <conditionalFormatting sqref="D46">
    <cfRule type="cellIs" dxfId="451" priority="441" stopIfTrue="1" operator="lessThan">
      <formula>0</formula>
    </cfRule>
  </conditionalFormatting>
  <conditionalFormatting sqref="E46:H46">
    <cfRule type="cellIs" dxfId="450" priority="440" stopIfTrue="1" operator="lessThan">
      <formula>0</formula>
    </cfRule>
  </conditionalFormatting>
  <conditionalFormatting sqref="D49">
    <cfRule type="cellIs" dxfId="449" priority="439" stopIfTrue="1" operator="lessThan">
      <formula>0</formula>
    </cfRule>
  </conditionalFormatting>
  <conditionalFormatting sqref="E49:I49">
    <cfRule type="cellIs" dxfId="448" priority="438" stopIfTrue="1" operator="lessThan">
      <formula>0</formula>
    </cfRule>
  </conditionalFormatting>
  <conditionalFormatting sqref="D51">
    <cfRule type="cellIs" dxfId="447" priority="437" stopIfTrue="1" operator="lessThan">
      <formula>0</formula>
    </cfRule>
  </conditionalFormatting>
  <conditionalFormatting sqref="E51:I51">
    <cfRule type="cellIs" dxfId="446" priority="436" stopIfTrue="1" operator="lessThan">
      <formula>0</formula>
    </cfRule>
  </conditionalFormatting>
  <conditionalFormatting sqref="D52">
    <cfRule type="cellIs" dxfId="445" priority="435" stopIfTrue="1" operator="lessThan">
      <formula>0</formula>
    </cfRule>
  </conditionalFormatting>
  <conditionalFormatting sqref="E52:I52">
    <cfRule type="cellIs" dxfId="444" priority="434" stopIfTrue="1" operator="lessThan">
      <formula>0</formula>
    </cfRule>
  </conditionalFormatting>
  <conditionalFormatting sqref="D53">
    <cfRule type="cellIs" dxfId="443" priority="433" stopIfTrue="1" operator="lessThan">
      <formula>0</formula>
    </cfRule>
  </conditionalFormatting>
  <conditionalFormatting sqref="E53:I53">
    <cfRule type="cellIs" dxfId="442" priority="432" stopIfTrue="1" operator="lessThan">
      <formula>0</formula>
    </cfRule>
  </conditionalFormatting>
  <conditionalFormatting sqref="D56">
    <cfRule type="cellIs" dxfId="441" priority="431" stopIfTrue="1" operator="lessThan">
      <formula>0</formula>
    </cfRule>
  </conditionalFormatting>
  <conditionalFormatting sqref="E56:I56">
    <cfRule type="cellIs" dxfId="440" priority="430" stopIfTrue="1" operator="lessThan">
      <formula>0</formula>
    </cfRule>
  </conditionalFormatting>
  <conditionalFormatting sqref="D57">
    <cfRule type="cellIs" dxfId="439" priority="429" stopIfTrue="1" operator="lessThan">
      <formula>0</formula>
    </cfRule>
  </conditionalFormatting>
  <conditionalFormatting sqref="E57:I57">
    <cfRule type="cellIs" dxfId="438" priority="428" stopIfTrue="1" operator="lessThan">
      <formula>0</formula>
    </cfRule>
  </conditionalFormatting>
  <conditionalFormatting sqref="D58">
    <cfRule type="cellIs" dxfId="437" priority="427" stopIfTrue="1" operator="lessThan">
      <formula>0</formula>
    </cfRule>
  </conditionalFormatting>
  <conditionalFormatting sqref="E58:I58">
    <cfRule type="cellIs" dxfId="436" priority="426" stopIfTrue="1" operator="lessThan">
      <formula>0</formula>
    </cfRule>
  </conditionalFormatting>
  <conditionalFormatting sqref="J9">
    <cfRule type="cellIs" dxfId="435" priority="425" stopIfTrue="1" operator="lessThan">
      <formula>0</formula>
    </cfRule>
  </conditionalFormatting>
  <conditionalFormatting sqref="J11:J14">
    <cfRule type="cellIs" dxfId="434" priority="424" stopIfTrue="1" operator="lessThan">
      <formula>0</formula>
    </cfRule>
  </conditionalFormatting>
  <conditionalFormatting sqref="K10:O10">
    <cfRule type="cellIs" dxfId="433" priority="423" stopIfTrue="1" operator="lessThan">
      <formula>0</formula>
    </cfRule>
  </conditionalFormatting>
  <conditionalFormatting sqref="K11:O11">
    <cfRule type="cellIs" dxfId="432" priority="422" stopIfTrue="1" operator="lessThan">
      <formula>0</formula>
    </cfRule>
  </conditionalFormatting>
  <conditionalFormatting sqref="K13:O14">
    <cfRule type="cellIs" dxfId="431" priority="421" stopIfTrue="1" operator="lessThan">
      <formula>0</formula>
    </cfRule>
  </conditionalFormatting>
  <conditionalFormatting sqref="J16:J19">
    <cfRule type="cellIs" dxfId="430" priority="420" stopIfTrue="1" operator="lessThan">
      <formula>0</formula>
    </cfRule>
  </conditionalFormatting>
  <conditionalFormatting sqref="K16:O16">
    <cfRule type="cellIs" dxfId="429" priority="419" stopIfTrue="1" operator="lessThan">
      <formula>0</formula>
    </cfRule>
  </conditionalFormatting>
  <conditionalFormatting sqref="K18:O19">
    <cfRule type="cellIs" dxfId="428" priority="418" stopIfTrue="1" operator="lessThan">
      <formula>0</formula>
    </cfRule>
  </conditionalFormatting>
  <conditionalFormatting sqref="L17:N17">
    <cfRule type="cellIs" dxfId="427" priority="417" stopIfTrue="1" operator="lessThan">
      <formula>0</formula>
    </cfRule>
  </conditionalFormatting>
  <conditionalFormatting sqref="P9">
    <cfRule type="cellIs" dxfId="426" priority="416" stopIfTrue="1" operator="lessThan">
      <formula>0</formula>
    </cfRule>
  </conditionalFormatting>
  <conditionalFormatting sqref="P11:P14">
    <cfRule type="cellIs" dxfId="425" priority="415" stopIfTrue="1" operator="lessThan">
      <formula>0</formula>
    </cfRule>
  </conditionalFormatting>
  <conditionalFormatting sqref="Q10:T10">
    <cfRule type="cellIs" dxfId="424" priority="414" stopIfTrue="1" operator="lessThan">
      <formula>0</formula>
    </cfRule>
  </conditionalFormatting>
  <conditionalFormatting sqref="Q11:T11">
    <cfRule type="cellIs" dxfId="423" priority="413" stopIfTrue="1" operator="lessThan">
      <formula>0</formula>
    </cfRule>
  </conditionalFormatting>
  <conditionalFormatting sqref="Q13:T14">
    <cfRule type="cellIs" dxfId="422" priority="412" stopIfTrue="1" operator="lessThan">
      <formula>0</formula>
    </cfRule>
  </conditionalFormatting>
  <conditionalFormatting sqref="P18:P19">
    <cfRule type="cellIs" dxfId="421" priority="411" stopIfTrue="1" operator="lessThan">
      <formula>0</formula>
    </cfRule>
  </conditionalFormatting>
  <conditionalFormatting sqref="Q18:T19">
    <cfRule type="cellIs" dxfId="420" priority="410" stopIfTrue="1" operator="lessThan">
      <formula>0</formula>
    </cfRule>
  </conditionalFormatting>
  <conditionalFormatting sqref="U9">
    <cfRule type="cellIs" dxfId="419" priority="409" stopIfTrue="1" operator="lessThan">
      <formula>0</formula>
    </cfRule>
  </conditionalFormatting>
  <conditionalFormatting sqref="U11:U14">
    <cfRule type="cellIs" dxfId="418" priority="408" stopIfTrue="1" operator="lessThan">
      <formula>0</formula>
    </cfRule>
  </conditionalFormatting>
  <conditionalFormatting sqref="V10">
    <cfRule type="cellIs" dxfId="417" priority="407" stopIfTrue="1" operator="lessThan">
      <formula>0</formula>
    </cfRule>
  </conditionalFormatting>
  <conditionalFormatting sqref="V11">
    <cfRule type="cellIs" dxfId="416" priority="406" stopIfTrue="1" operator="lessThan">
      <formula>0</formula>
    </cfRule>
  </conditionalFormatting>
  <conditionalFormatting sqref="V13:V14">
    <cfRule type="cellIs" dxfId="415" priority="405" stopIfTrue="1" operator="lessThan">
      <formula>0</formula>
    </cfRule>
  </conditionalFormatting>
  <conditionalFormatting sqref="U18:U19">
    <cfRule type="cellIs" dxfId="414" priority="404" stopIfTrue="1" operator="lessThan">
      <formula>0</formula>
    </cfRule>
  </conditionalFormatting>
  <conditionalFormatting sqref="V18:V19">
    <cfRule type="cellIs" dxfId="413" priority="403" stopIfTrue="1" operator="lessThan">
      <formula>0</formula>
    </cfRule>
  </conditionalFormatting>
  <conditionalFormatting sqref="W10">
    <cfRule type="cellIs" dxfId="412" priority="402" stopIfTrue="1" operator="lessThan">
      <formula>0</formula>
    </cfRule>
  </conditionalFormatting>
  <conditionalFormatting sqref="W11">
    <cfRule type="cellIs" dxfId="411" priority="401" stopIfTrue="1" operator="lessThan">
      <formula>0</formula>
    </cfRule>
  </conditionalFormatting>
  <conditionalFormatting sqref="W13:W14">
    <cfRule type="cellIs" dxfId="410" priority="400" stopIfTrue="1" operator="lessThan">
      <formula>0</formula>
    </cfRule>
  </conditionalFormatting>
  <conditionalFormatting sqref="W18:W19">
    <cfRule type="cellIs" dxfId="409" priority="399" stopIfTrue="1" operator="lessThan">
      <formula>0</formula>
    </cfRule>
  </conditionalFormatting>
  <conditionalFormatting sqref="X9">
    <cfRule type="cellIs" dxfId="408" priority="398" stopIfTrue="1" operator="lessThan">
      <formula>0</formula>
    </cfRule>
  </conditionalFormatting>
  <conditionalFormatting sqref="X11:X14">
    <cfRule type="cellIs" dxfId="407" priority="397" stopIfTrue="1" operator="lessThan">
      <formula>0</formula>
    </cfRule>
  </conditionalFormatting>
  <conditionalFormatting sqref="Y10">
    <cfRule type="cellIs" dxfId="406" priority="396" stopIfTrue="1" operator="lessThan">
      <formula>0</formula>
    </cfRule>
  </conditionalFormatting>
  <conditionalFormatting sqref="Y11">
    <cfRule type="cellIs" dxfId="405" priority="395" stopIfTrue="1" operator="lessThan">
      <formula>0</formula>
    </cfRule>
  </conditionalFormatting>
  <conditionalFormatting sqref="Y13:Y14">
    <cfRule type="cellIs" dxfId="404" priority="394" stopIfTrue="1" operator="lessThan">
      <formula>0</formula>
    </cfRule>
  </conditionalFormatting>
  <conditionalFormatting sqref="X18:X19">
    <cfRule type="cellIs" dxfId="403" priority="393" stopIfTrue="1" operator="lessThan">
      <formula>0</formula>
    </cfRule>
  </conditionalFormatting>
  <conditionalFormatting sqref="Y18:Y19">
    <cfRule type="cellIs" dxfId="402" priority="392" stopIfTrue="1" operator="lessThan">
      <formula>0</formula>
    </cfRule>
  </conditionalFormatting>
  <conditionalFormatting sqref="Z10">
    <cfRule type="cellIs" dxfId="401" priority="391" stopIfTrue="1" operator="lessThan">
      <formula>0</formula>
    </cfRule>
  </conditionalFormatting>
  <conditionalFormatting sqref="Z11">
    <cfRule type="cellIs" dxfId="400" priority="390" stopIfTrue="1" operator="lessThan">
      <formula>0</formula>
    </cfRule>
  </conditionalFormatting>
  <conditionalFormatting sqref="Z13:Z14">
    <cfRule type="cellIs" dxfId="399" priority="389" stopIfTrue="1" operator="lessThan">
      <formula>0</formula>
    </cfRule>
  </conditionalFormatting>
  <conditionalFormatting sqref="AA9">
    <cfRule type="cellIs" dxfId="398" priority="387" stopIfTrue="1" operator="lessThan">
      <formula>0</formula>
    </cfRule>
  </conditionalFormatting>
  <conditionalFormatting sqref="AB10">
    <cfRule type="cellIs" dxfId="397" priority="385" stopIfTrue="1" operator="lessThan">
      <formula>0</formula>
    </cfRule>
  </conditionalFormatting>
  <conditionalFormatting sqref="AB11">
    <cfRule type="cellIs" dxfId="396" priority="384" stopIfTrue="1" operator="lessThan">
      <formula>0</formula>
    </cfRule>
  </conditionalFormatting>
  <conditionalFormatting sqref="AB13:AB14">
    <cfRule type="cellIs" dxfId="395" priority="383" stopIfTrue="1" operator="lessThan">
      <formula>0</formula>
    </cfRule>
  </conditionalFormatting>
  <conditionalFormatting sqref="AA18:AA19">
    <cfRule type="cellIs" dxfId="394" priority="382" stopIfTrue="1" operator="lessThan">
      <formula>0</formula>
    </cfRule>
  </conditionalFormatting>
  <conditionalFormatting sqref="AB18:AB19">
    <cfRule type="cellIs" dxfId="393" priority="381" stopIfTrue="1" operator="lessThan">
      <formula>0</formula>
    </cfRule>
  </conditionalFormatting>
  <conditionalFormatting sqref="AC10">
    <cfRule type="cellIs" dxfId="392" priority="380" stopIfTrue="1" operator="lessThan">
      <formula>0</formula>
    </cfRule>
  </conditionalFormatting>
  <conditionalFormatting sqref="AC11">
    <cfRule type="cellIs" dxfId="391" priority="379" stopIfTrue="1" operator="lessThan">
      <formula>0</formula>
    </cfRule>
  </conditionalFormatting>
  <conditionalFormatting sqref="AC13:AC14">
    <cfRule type="cellIs" dxfId="390" priority="378" stopIfTrue="1" operator="lessThan">
      <formula>0</formula>
    </cfRule>
  </conditionalFormatting>
  <conditionalFormatting sqref="AC18:AC19">
    <cfRule type="cellIs" dxfId="389" priority="377" stopIfTrue="1" operator="lessThan">
      <formula>0</formula>
    </cfRule>
  </conditionalFormatting>
  <conditionalFormatting sqref="AD9">
    <cfRule type="cellIs" dxfId="388" priority="376" stopIfTrue="1" operator="lessThan">
      <formula>0</formula>
    </cfRule>
  </conditionalFormatting>
  <conditionalFormatting sqref="AD11:AD14">
    <cfRule type="cellIs" dxfId="387" priority="375" stopIfTrue="1" operator="lessThan">
      <formula>0</formula>
    </cfRule>
  </conditionalFormatting>
  <conditionalFormatting sqref="AD18:AD19">
    <cfRule type="cellIs" dxfId="386" priority="374" stopIfTrue="1" operator="lessThan">
      <formula>0</formula>
    </cfRule>
  </conditionalFormatting>
  <conditionalFormatting sqref="AS57">
    <cfRule type="cellIs" dxfId="385" priority="12" stopIfTrue="1" operator="lessThan">
      <formula>0</formula>
    </cfRule>
  </conditionalFormatting>
  <conditionalFormatting sqref="AT57">
    <cfRule type="cellIs" dxfId="384" priority="11" stopIfTrue="1" operator="lessThan">
      <formula>0</formula>
    </cfRule>
  </conditionalFormatting>
  <conditionalFormatting sqref="AI9">
    <cfRule type="cellIs" dxfId="383" priority="370" stopIfTrue="1" operator="lessThan">
      <formula>0</formula>
    </cfRule>
  </conditionalFormatting>
  <conditionalFormatting sqref="AI11:AI14">
    <cfRule type="cellIs" dxfId="382" priority="369" stopIfTrue="1" operator="lessThan">
      <formula>0</formula>
    </cfRule>
  </conditionalFormatting>
  <conditionalFormatting sqref="AI18:AI19">
    <cfRule type="cellIs" dxfId="381" priority="368" stopIfTrue="1" operator="lessThan">
      <formula>0</formula>
    </cfRule>
  </conditionalFormatting>
  <conditionalFormatting sqref="AN9">
    <cfRule type="cellIs" dxfId="380" priority="367" stopIfTrue="1" operator="lessThan">
      <formula>0</formula>
    </cfRule>
  </conditionalFormatting>
  <conditionalFormatting sqref="AN11:AN14">
    <cfRule type="cellIs" dxfId="379" priority="366" stopIfTrue="1" operator="lessThan">
      <formula>0</formula>
    </cfRule>
  </conditionalFormatting>
  <conditionalFormatting sqref="AO10:AR10">
    <cfRule type="cellIs" dxfId="378" priority="365" stopIfTrue="1" operator="lessThan">
      <formula>0</formula>
    </cfRule>
  </conditionalFormatting>
  <conditionalFormatting sqref="AO11:AR11">
    <cfRule type="cellIs" dxfId="377" priority="364" stopIfTrue="1" operator="lessThan">
      <formula>0</formula>
    </cfRule>
  </conditionalFormatting>
  <conditionalFormatting sqref="AO13:AR14">
    <cfRule type="cellIs" dxfId="376" priority="363" stopIfTrue="1" operator="lessThan">
      <formula>0</formula>
    </cfRule>
  </conditionalFormatting>
  <conditionalFormatting sqref="AO18:AR19">
    <cfRule type="cellIs" dxfId="375" priority="361" stopIfTrue="1" operator="lessThan">
      <formula>0</formula>
    </cfRule>
  </conditionalFormatting>
  <conditionalFormatting sqref="AS9">
    <cfRule type="cellIs" dxfId="374" priority="360" stopIfTrue="1" operator="lessThan">
      <formula>0</formula>
    </cfRule>
  </conditionalFormatting>
  <conditionalFormatting sqref="AT9">
    <cfRule type="cellIs" dxfId="373" priority="359" stopIfTrue="1" operator="lessThan">
      <formula>0</formula>
    </cfRule>
  </conditionalFormatting>
  <conditionalFormatting sqref="AU9">
    <cfRule type="cellIs" dxfId="372" priority="358" stopIfTrue="1" operator="lessThan">
      <formula>0</formula>
    </cfRule>
  </conditionalFormatting>
  <conditionalFormatting sqref="AS11">
    <cfRule type="cellIs" dxfId="371" priority="357" stopIfTrue="1" operator="lessThan">
      <formula>0</formula>
    </cfRule>
  </conditionalFormatting>
  <conditionalFormatting sqref="AT11">
    <cfRule type="cellIs" dxfId="370" priority="356" stopIfTrue="1" operator="lessThan">
      <formula>0</formula>
    </cfRule>
  </conditionalFormatting>
  <conditionalFormatting sqref="AU11">
    <cfRule type="cellIs" dxfId="369" priority="355" stopIfTrue="1" operator="lessThan">
      <formula>0</formula>
    </cfRule>
  </conditionalFormatting>
  <conditionalFormatting sqref="AS12">
    <cfRule type="cellIs" dxfId="368" priority="354" stopIfTrue="1" operator="lessThan">
      <formula>0</formula>
    </cfRule>
  </conditionalFormatting>
  <conditionalFormatting sqref="AT12">
    <cfRule type="cellIs" dxfId="367" priority="353" stopIfTrue="1" operator="lessThan">
      <formula>0</formula>
    </cfRule>
  </conditionalFormatting>
  <conditionalFormatting sqref="AU12">
    <cfRule type="cellIs" dxfId="366" priority="352" stopIfTrue="1" operator="lessThan">
      <formula>0</formula>
    </cfRule>
  </conditionalFormatting>
  <conditionalFormatting sqref="AS13">
    <cfRule type="cellIs" dxfId="365" priority="351" stopIfTrue="1" operator="lessThan">
      <formula>0</formula>
    </cfRule>
  </conditionalFormatting>
  <conditionalFormatting sqref="AT13">
    <cfRule type="cellIs" dxfId="364" priority="350" stopIfTrue="1" operator="lessThan">
      <formula>0</formula>
    </cfRule>
  </conditionalFormatting>
  <conditionalFormatting sqref="AU13">
    <cfRule type="cellIs" dxfId="363" priority="349" stopIfTrue="1" operator="lessThan">
      <formula>0</formula>
    </cfRule>
  </conditionalFormatting>
  <conditionalFormatting sqref="AS14">
    <cfRule type="cellIs" dxfId="362" priority="348" stopIfTrue="1" operator="lessThan">
      <formula>0</formula>
    </cfRule>
  </conditionalFormatting>
  <conditionalFormatting sqref="AT14">
    <cfRule type="cellIs" dxfId="361" priority="347" stopIfTrue="1" operator="lessThan">
      <formula>0</formula>
    </cfRule>
  </conditionalFormatting>
  <conditionalFormatting sqref="AU14">
    <cfRule type="cellIs" dxfId="360" priority="346" stopIfTrue="1" operator="lessThan">
      <formula>0</formula>
    </cfRule>
  </conditionalFormatting>
  <conditionalFormatting sqref="AS18">
    <cfRule type="cellIs" dxfId="359" priority="345" stopIfTrue="1" operator="lessThan">
      <formula>0</formula>
    </cfRule>
  </conditionalFormatting>
  <conditionalFormatting sqref="AT18">
    <cfRule type="cellIs" dxfId="358" priority="344" stopIfTrue="1" operator="lessThan">
      <formula>0</formula>
    </cfRule>
  </conditionalFormatting>
  <conditionalFormatting sqref="AU18">
    <cfRule type="cellIs" dxfId="357" priority="343" stopIfTrue="1" operator="lessThan">
      <formula>0</formula>
    </cfRule>
  </conditionalFormatting>
  <conditionalFormatting sqref="AS19">
    <cfRule type="cellIs" dxfId="356" priority="342" stopIfTrue="1" operator="lessThan">
      <formula>0</formula>
    </cfRule>
  </conditionalFormatting>
  <conditionalFormatting sqref="AT19">
    <cfRule type="cellIs" dxfId="355" priority="341" stopIfTrue="1" operator="lessThan">
      <formula>0</formula>
    </cfRule>
  </conditionalFormatting>
  <conditionalFormatting sqref="AU19">
    <cfRule type="cellIs" dxfId="354" priority="340" stopIfTrue="1" operator="lessThan">
      <formula>0</formula>
    </cfRule>
  </conditionalFormatting>
  <conditionalFormatting sqref="J23">
    <cfRule type="cellIs" dxfId="353" priority="339" stopIfTrue="1" operator="lessThan">
      <formula>0</formula>
    </cfRule>
  </conditionalFormatting>
  <conditionalFormatting sqref="J26">
    <cfRule type="cellIs" dxfId="352" priority="338" stopIfTrue="1" operator="lessThan">
      <formula>0</formula>
    </cfRule>
  </conditionalFormatting>
  <conditionalFormatting sqref="J28">
    <cfRule type="cellIs" dxfId="351" priority="337" stopIfTrue="1" operator="lessThan">
      <formula>0</formula>
    </cfRule>
  </conditionalFormatting>
  <conditionalFormatting sqref="J30">
    <cfRule type="cellIs" dxfId="350" priority="336" stopIfTrue="1" operator="lessThan">
      <formula>0</formula>
    </cfRule>
  </conditionalFormatting>
  <conditionalFormatting sqref="J32">
    <cfRule type="cellIs" dxfId="349" priority="335" stopIfTrue="1" operator="lessThan">
      <formula>0</formula>
    </cfRule>
  </conditionalFormatting>
  <conditionalFormatting sqref="J34">
    <cfRule type="cellIs" dxfId="348" priority="334" stopIfTrue="1" operator="lessThan">
      <formula>0</formula>
    </cfRule>
  </conditionalFormatting>
  <conditionalFormatting sqref="J38">
    <cfRule type="cellIs" dxfId="347" priority="333" stopIfTrue="1" operator="lessThan">
      <formula>0</formula>
    </cfRule>
  </conditionalFormatting>
  <conditionalFormatting sqref="J41">
    <cfRule type="cellIs" dxfId="346" priority="332" stopIfTrue="1" operator="lessThan">
      <formula>0</formula>
    </cfRule>
  </conditionalFormatting>
  <conditionalFormatting sqref="J43">
    <cfRule type="cellIs" dxfId="345" priority="331" stopIfTrue="1" operator="lessThan">
      <formula>0</formula>
    </cfRule>
  </conditionalFormatting>
  <conditionalFormatting sqref="J47">
    <cfRule type="cellIs" dxfId="344" priority="330" stopIfTrue="1" operator="lessThan">
      <formula>0</formula>
    </cfRule>
  </conditionalFormatting>
  <conditionalFormatting sqref="J50">
    <cfRule type="cellIs" dxfId="343" priority="329" stopIfTrue="1" operator="lessThan">
      <formula>0</formula>
    </cfRule>
  </conditionalFormatting>
  <conditionalFormatting sqref="K24:O24">
    <cfRule type="cellIs" dxfId="342" priority="328" stopIfTrue="1" operator="lessThan">
      <formula>0</formula>
    </cfRule>
  </conditionalFormatting>
  <conditionalFormatting sqref="K27:N27">
    <cfRule type="cellIs" dxfId="341" priority="327" stopIfTrue="1" operator="lessThan">
      <formula>0</formula>
    </cfRule>
  </conditionalFormatting>
  <conditionalFormatting sqref="K31:O31">
    <cfRule type="cellIs" dxfId="340" priority="326" stopIfTrue="1" operator="lessThan">
      <formula>0</formula>
    </cfRule>
  </conditionalFormatting>
  <conditionalFormatting sqref="K35:O35">
    <cfRule type="cellIs" dxfId="339" priority="325" stopIfTrue="1" operator="lessThan">
      <formula>0</formula>
    </cfRule>
  </conditionalFormatting>
  <conditionalFormatting sqref="K39:O39">
    <cfRule type="cellIs" dxfId="338" priority="324" stopIfTrue="1" operator="lessThan">
      <formula>0</formula>
    </cfRule>
  </conditionalFormatting>
  <conditionalFormatting sqref="K42:O42">
    <cfRule type="cellIs" dxfId="337" priority="323" stopIfTrue="1" operator="lessThan">
      <formula>0</formula>
    </cfRule>
  </conditionalFormatting>
  <conditionalFormatting sqref="J36">
    <cfRule type="cellIs" dxfId="336" priority="322" stopIfTrue="1" operator="lessThan">
      <formula>0</formula>
    </cfRule>
  </conditionalFormatting>
  <conditionalFormatting sqref="K36:O36">
    <cfRule type="cellIs" dxfId="335" priority="321" stopIfTrue="1" operator="lessThan">
      <formula>0</formula>
    </cfRule>
  </conditionalFormatting>
  <conditionalFormatting sqref="J45">
    <cfRule type="cellIs" dxfId="334" priority="320" stopIfTrue="1" operator="lessThan">
      <formula>0</formula>
    </cfRule>
  </conditionalFormatting>
  <conditionalFormatting sqref="K45:N45">
    <cfRule type="cellIs" dxfId="333" priority="319" stopIfTrue="1" operator="lessThan">
      <formula>0</formula>
    </cfRule>
  </conditionalFormatting>
  <conditionalFormatting sqref="J46">
    <cfRule type="cellIs" dxfId="332" priority="318" stopIfTrue="1" operator="lessThan">
      <formula>0</formula>
    </cfRule>
  </conditionalFormatting>
  <conditionalFormatting sqref="K46:N46">
    <cfRule type="cellIs" dxfId="331" priority="317" stopIfTrue="1" operator="lessThan">
      <formula>0</formula>
    </cfRule>
  </conditionalFormatting>
  <conditionalFormatting sqref="J49">
    <cfRule type="cellIs" dxfId="330" priority="316" stopIfTrue="1" operator="lessThan">
      <formula>0</formula>
    </cfRule>
  </conditionalFormatting>
  <conditionalFormatting sqref="K49:O49">
    <cfRule type="cellIs" dxfId="329" priority="315" stopIfTrue="1" operator="lessThan">
      <formula>0</formula>
    </cfRule>
  </conditionalFormatting>
  <conditionalFormatting sqref="J51">
    <cfRule type="cellIs" dxfId="328" priority="314" stopIfTrue="1" operator="lessThan">
      <formula>0</formula>
    </cfRule>
  </conditionalFormatting>
  <conditionalFormatting sqref="K51:O51">
    <cfRule type="cellIs" dxfId="327" priority="313" stopIfTrue="1" operator="lessThan">
      <formula>0</formula>
    </cfRule>
  </conditionalFormatting>
  <conditionalFormatting sqref="J52">
    <cfRule type="cellIs" dxfId="326" priority="312" stopIfTrue="1" operator="lessThan">
      <formula>0</formula>
    </cfRule>
  </conditionalFormatting>
  <conditionalFormatting sqref="K52:O52">
    <cfRule type="cellIs" dxfId="325" priority="311" stopIfTrue="1" operator="lessThan">
      <formula>0</formula>
    </cfRule>
  </conditionalFormatting>
  <conditionalFormatting sqref="J53">
    <cfRule type="cellIs" dxfId="324" priority="310" stopIfTrue="1" operator="lessThan">
      <formula>0</formula>
    </cfRule>
  </conditionalFormatting>
  <conditionalFormatting sqref="K53:O53">
    <cfRule type="cellIs" dxfId="323" priority="309" stopIfTrue="1" operator="lessThan">
      <formula>0</formula>
    </cfRule>
  </conditionalFormatting>
  <conditionalFormatting sqref="P23">
    <cfRule type="cellIs" dxfId="322" priority="308" stopIfTrue="1" operator="lessThan">
      <formula>0</formula>
    </cfRule>
  </conditionalFormatting>
  <conditionalFormatting sqref="P26">
    <cfRule type="cellIs" dxfId="321" priority="307" stopIfTrue="1" operator="lessThan">
      <formula>0</formula>
    </cfRule>
  </conditionalFormatting>
  <conditionalFormatting sqref="P28">
    <cfRule type="cellIs" dxfId="320" priority="306" stopIfTrue="1" operator="lessThan">
      <formula>0</formula>
    </cfRule>
  </conditionalFormatting>
  <conditionalFormatting sqref="P30">
    <cfRule type="cellIs" dxfId="319" priority="305" stopIfTrue="1" operator="lessThan">
      <formula>0</formula>
    </cfRule>
  </conditionalFormatting>
  <conditionalFormatting sqref="P32">
    <cfRule type="cellIs" dxfId="318" priority="304" stopIfTrue="1" operator="lessThan">
      <formula>0</formula>
    </cfRule>
  </conditionalFormatting>
  <conditionalFormatting sqref="P34">
    <cfRule type="cellIs" dxfId="317" priority="303" stopIfTrue="1" operator="lessThan">
      <formula>0</formula>
    </cfRule>
  </conditionalFormatting>
  <conditionalFormatting sqref="P38">
    <cfRule type="cellIs" dxfId="316" priority="302" stopIfTrue="1" operator="lessThan">
      <formula>0</formula>
    </cfRule>
  </conditionalFormatting>
  <conditionalFormatting sqref="P41">
    <cfRule type="cellIs" dxfId="315" priority="301" stopIfTrue="1" operator="lessThan">
      <formula>0</formula>
    </cfRule>
  </conditionalFormatting>
  <conditionalFormatting sqref="P43">
    <cfRule type="cellIs" dxfId="314" priority="300" stopIfTrue="1" operator="lessThan">
      <formula>0</formula>
    </cfRule>
  </conditionalFormatting>
  <conditionalFormatting sqref="P47">
    <cfRule type="cellIs" dxfId="313" priority="299" stopIfTrue="1" operator="lessThan">
      <formula>0</formula>
    </cfRule>
  </conditionalFormatting>
  <conditionalFormatting sqref="P50">
    <cfRule type="cellIs" dxfId="312" priority="298" stopIfTrue="1" operator="lessThan">
      <formula>0</formula>
    </cfRule>
  </conditionalFormatting>
  <conditionalFormatting sqref="Q24:T24">
    <cfRule type="cellIs" dxfId="311" priority="297" stopIfTrue="1" operator="lessThan">
      <formula>0</formula>
    </cfRule>
  </conditionalFormatting>
  <conditionalFormatting sqref="Q27:T27">
    <cfRule type="cellIs" dxfId="310" priority="296" stopIfTrue="1" operator="lessThan">
      <formula>0</formula>
    </cfRule>
  </conditionalFormatting>
  <conditionalFormatting sqref="Q31:T31">
    <cfRule type="cellIs" dxfId="309" priority="295" stopIfTrue="1" operator="lessThan">
      <formula>0</formula>
    </cfRule>
  </conditionalFormatting>
  <conditionalFormatting sqref="Q35:T35">
    <cfRule type="cellIs" dxfId="308" priority="294" stopIfTrue="1" operator="lessThan">
      <formula>0</formula>
    </cfRule>
  </conditionalFormatting>
  <conditionalFormatting sqref="Q39:T39">
    <cfRule type="cellIs" dxfId="307" priority="293" stopIfTrue="1" operator="lessThan">
      <formula>0</formula>
    </cfRule>
  </conditionalFormatting>
  <conditionalFormatting sqref="Q42:T42">
    <cfRule type="cellIs" dxfId="306" priority="292" stopIfTrue="1" operator="lessThan">
      <formula>0</formula>
    </cfRule>
  </conditionalFormatting>
  <conditionalFormatting sqref="P36">
    <cfRule type="cellIs" dxfId="305" priority="291" stopIfTrue="1" operator="lessThan">
      <formula>0</formula>
    </cfRule>
  </conditionalFormatting>
  <conditionalFormatting sqref="Q36:T36">
    <cfRule type="cellIs" dxfId="304" priority="290" stopIfTrue="1" operator="lessThan">
      <formula>0</formula>
    </cfRule>
  </conditionalFormatting>
  <conditionalFormatting sqref="P45">
    <cfRule type="cellIs" dxfId="303" priority="289" stopIfTrue="1" operator="lessThan">
      <formula>0</formula>
    </cfRule>
  </conditionalFormatting>
  <conditionalFormatting sqref="Q45:T45">
    <cfRule type="cellIs" dxfId="302" priority="288" stopIfTrue="1" operator="lessThan">
      <formula>0</formula>
    </cfRule>
  </conditionalFormatting>
  <conditionalFormatting sqref="P46">
    <cfRule type="cellIs" dxfId="301" priority="287" stopIfTrue="1" operator="lessThan">
      <formula>0</formula>
    </cfRule>
  </conditionalFormatting>
  <conditionalFormatting sqref="Q46:T46">
    <cfRule type="cellIs" dxfId="300" priority="286" stopIfTrue="1" operator="lessThan">
      <formula>0</formula>
    </cfRule>
  </conditionalFormatting>
  <conditionalFormatting sqref="P49">
    <cfRule type="cellIs" dxfId="299" priority="285" stopIfTrue="1" operator="lessThan">
      <formula>0</formula>
    </cfRule>
  </conditionalFormatting>
  <conditionalFormatting sqref="Q49:T49">
    <cfRule type="cellIs" dxfId="298" priority="284" stopIfTrue="1" operator="lessThan">
      <formula>0</formula>
    </cfRule>
  </conditionalFormatting>
  <conditionalFormatting sqref="P51">
    <cfRule type="cellIs" dxfId="297" priority="283" stopIfTrue="1" operator="lessThan">
      <formula>0</formula>
    </cfRule>
  </conditionalFormatting>
  <conditionalFormatting sqref="Q51:T51">
    <cfRule type="cellIs" dxfId="296" priority="282" stopIfTrue="1" operator="lessThan">
      <formula>0</formula>
    </cfRule>
  </conditionalFormatting>
  <conditionalFormatting sqref="P52">
    <cfRule type="cellIs" dxfId="295" priority="281" stopIfTrue="1" operator="lessThan">
      <formula>0</formula>
    </cfRule>
  </conditionalFormatting>
  <conditionalFormatting sqref="Q52:T52">
    <cfRule type="cellIs" dxfId="294" priority="280" stopIfTrue="1" operator="lessThan">
      <formula>0</formula>
    </cfRule>
  </conditionalFormatting>
  <conditionalFormatting sqref="P53">
    <cfRule type="cellIs" dxfId="293" priority="279" stopIfTrue="1" operator="lessThan">
      <formula>0</formula>
    </cfRule>
  </conditionalFormatting>
  <conditionalFormatting sqref="Q53:T53">
    <cfRule type="cellIs" dxfId="292" priority="278" stopIfTrue="1" operator="lessThan">
      <formula>0</formula>
    </cfRule>
  </conditionalFormatting>
  <conditionalFormatting sqref="U23">
    <cfRule type="cellIs" dxfId="291" priority="277" stopIfTrue="1" operator="lessThan">
      <formula>0</formula>
    </cfRule>
  </conditionalFormatting>
  <conditionalFormatting sqref="U26">
    <cfRule type="cellIs" dxfId="290" priority="276" stopIfTrue="1" operator="lessThan">
      <formula>0</formula>
    </cfRule>
  </conditionalFormatting>
  <conditionalFormatting sqref="U28">
    <cfRule type="cellIs" dxfId="289" priority="275" stopIfTrue="1" operator="lessThan">
      <formula>0</formula>
    </cfRule>
  </conditionalFormatting>
  <conditionalFormatting sqref="U30">
    <cfRule type="cellIs" dxfId="288" priority="274" stopIfTrue="1" operator="lessThan">
      <formula>0</formula>
    </cfRule>
  </conditionalFormatting>
  <conditionalFormatting sqref="U32">
    <cfRule type="cellIs" dxfId="287" priority="273" stopIfTrue="1" operator="lessThan">
      <formula>0</formula>
    </cfRule>
  </conditionalFormatting>
  <conditionalFormatting sqref="U34">
    <cfRule type="cellIs" dxfId="286" priority="272" stopIfTrue="1" operator="lessThan">
      <formula>0</formula>
    </cfRule>
  </conditionalFormatting>
  <conditionalFormatting sqref="U38">
    <cfRule type="cellIs" dxfId="285" priority="271" stopIfTrue="1" operator="lessThan">
      <formula>0</formula>
    </cfRule>
  </conditionalFormatting>
  <conditionalFormatting sqref="U41">
    <cfRule type="cellIs" dxfId="284" priority="270" stopIfTrue="1" operator="lessThan">
      <formula>0</formula>
    </cfRule>
  </conditionalFormatting>
  <conditionalFormatting sqref="U43">
    <cfRule type="cellIs" dxfId="283" priority="269" stopIfTrue="1" operator="lessThan">
      <formula>0</formula>
    </cfRule>
  </conditionalFormatting>
  <conditionalFormatting sqref="U47">
    <cfRule type="cellIs" dxfId="282" priority="268" stopIfTrue="1" operator="lessThan">
      <formula>0</formula>
    </cfRule>
  </conditionalFormatting>
  <conditionalFormatting sqref="U50">
    <cfRule type="cellIs" dxfId="281" priority="267" stopIfTrue="1" operator="lessThan">
      <formula>0</formula>
    </cfRule>
  </conditionalFormatting>
  <conditionalFormatting sqref="V24:W24">
    <cfRule type="cellIs" dxfId="280" priority="266" stopIfTrue="1" operator="lessThan">
      <formula>0</formula>
    </cfRule>
  </conditionalFormatting>
  <conditionalFormatting sqref="V27:W27">
    <cfRule type="cellIs" dxfId="279" priority="265" stopIfTrue="1" operator="lessThan">
      <formula>0</formula>
    </cfRule>
  </conditionalFormatting>
  <conditionalFormatting sqref="V31:W31">
    <cfRule type="cellIs" dxfId="278" priority="264" stopIfTrue="1" operator="lessThan">
      <formula>0</formula>
    </cfRule>
  </conditionalFormatting>
  <conditionalFormatting sqref="V35:W35">
    <cfRule type="cellIs" dxfId="277" priority="263" stopIfTrue="1" operator="lessThan">
      <formula>0</formula>
    </cfRule>
  </conditionalFormatting>
  <conditionalFormatting sqref="V39:W39">
    <cfRule type="cellIs" dxfId="276" priority="262" stopIfTrue="1" operator="lessThan">
      <formula>0</formula>
    </cfRule>
  </conditionalFormatting>
  <conditionalFormatting sqref="V42:W42">
    <cfRule type="cellIs" dxfId="275" priority="261" stopIfTrue="1" operator="lessThan">
      <formula>0</formula>
    </cfRule>
  </conditionalFormatting>
  <conditionalFormatting sqref="U36">
    <cfRule type="cellIs" dxfId="274" priority="260" stopIfTrue="1" operator="lessThan">
      <formula>0</formula>
    </cfRule>
  </conditionalFormatting>
  <conditionalFormatting sqref="V36:W36">
    <cfRule type="cellIs" dxfId="273" priority="259" stopIfTrue="1" operator="lessThan">
      <formula>0</formula>
    </cfRule>
  </conditionalFormatting>
  <conditionalFormatting sqref="U45">
    <cfRule type="cellIs" dxfId="272" priority="258" stopIfTrue="1" operator="lessThan">
      <formula>0</formula>
    </cfRule>
  </conditionalFormatting>
  <conditionalFormatting sqref="V45:W45">
    <cfRule type="cellIs" dxfId="271" priority="257" stopIfTrue="1" operator="lessThan">
      <formula>0</formula>
    </cfRule>
  </conditionalFormatting>
  <conditionalFormatting sqref="U46">
    <cfRule type="cellIs" dxfId="270" priority="256" stopIfTrue="1" operator="lessThan">
      <formula>0</formula>
    </cfRule>
  </conditionalFormatting>
  <conditionalFormatting sqref="V46:W46">
    <cfRule type="cellIs" dxfId="269" priority="255" stopIfTrue="1" operator="lessThan">
      <formula>0</formula>
    </cfRule>
  </conditionalFormatting>
  <conditionalFormatting sqref="U49">
    <cfRule type="cellIs" dxfId="268" priority="254" stopIfTrue="1" operator="lessThan">
      <formula>0</formula>
    </cfRule>
  </conditionalFormatting>
  <conditionalFormatting sqref="V49:W49">
    <cfRule type="cellIs" dxfId="267" priority="253" stopIfTrue="1" operator="lessThan">
      <formula>0</formula>
    </cfRule>
  </conditionalFormatting>
  <conditionalFormatting sqref="U51">
    <cfRule type="cellIs" dxfId="266" priority="252" stopIfTrue="1" operator="lessThan">
      <formula>0</formula>
    </cfRule>
  </conditionalFormatting>
  <conditionalFormatting sqref="V51:W51">
    <cfRule type="cellIs" dxfId="265" priority="251" stopIfTrue="1" operator="lessThan">
      <formula>0</formula>
    </cfRule>
  </conditionalFormatting>
  <conditionalFormatting sqref="U52">
    <cfRule type="cellIs" dxfId="264" priority="250" stopIfTrue="1" operator="lessThan">
      <formula>0</formula>
    </cfRule>
  </conditionalFormatting>
  <conditionalFormatting sqref="V52:W52">
    <cfRule type="cellIs" dxfId="263" priority="249" stopIfTrue="1" operator="lessThan">
      <formula>0</formula>
    </cfRule>
  </conditionalFormatting>
  <conditionalFormatting sqref="U53">
    <cfRule type="cellIs" dxfId="262" priority="248" stopIfTrue="1" operator="lessThan">
      <formula>0</formula>
    </cfRule>
  </conditionalFormatting>
  <conditionalFormatting sqref="V53:W53">
    <cfRule type="cellIs" dxfId="261" priority="247" stopIfTrue="1" operator="lessThan">
      <formula>0</formula>
    </cfRule>
  </conditionalFormatting>
  <conditionalFormatting sqref="X23">
    <cfRule type="cellIs" dxfId="260" priority="246" stopIfTrue="1" operator="lessThan">
      <formula>0</formula>
    </cfRule>
  </conditionalFormatting>
  <conditionalFormatting sqref="X26">
    <cfRule type="cellIs" dxfId="259" priority="245" stopIfTrue="1" operator="lessThan">
      <formula>0</formula>
    </cfRule>
  </conditionalFormatting>
  <conditionalFormatting sqref="X28">
    <cfRule type="cellIs" dxfId="258" priority="244" stopIfTrue="1" operator="lessThan">
      <formula>0</formula>
    </cfRule>
  </conditionalFormatting>
  <conditionalFormatting sqref="X30">
    <cfRule type="cellIs" dxfId="257" priority="243" stopIfTrue="1" operator="lessThan">
      <formula>0</formula>
    </cfRule>
  </conditionalFormatting>
  <conditionalFormatting sqref="X32">
    <cfRule type="cellIs" dxfId="256" priority="242" stopIfTrue="1" operator="lessThan">
      <formula>0</formula>
    </cfRule>
  </conditionalFormatting>
  <conditionalFormatting sqref="X34">
    <cfRule type="cellIs" dxfId="255" priority="241" stopIfTrue="1" operator="lessThan">
      <formula>0</formula>
    </cfRule>
  </conditionalFormatting>
  <conditionalFormatting sqref="X38">
    <cfRule type="cellIs" dxfId="254" priority="240" stopIfTrue="1" operator="lessThan">
      <formula>0</formula>
    </cfRule>
  </conditionalFormatting>
  <conditionalFormatting sqref="X41">
    <cfRule type="cellIs" dxfId="253" priority="239" stopIfTrue="1" operator="lessThan">
      <formula>0</formula>
    </cfRule>
  </conditionalFormatting>
  <conditionalFormatting sqref="X43">
    <cfRule type="cellIs" dxfId="252" priority="238" stopIfTrue="1" operator="lessThan">
      <formula>0</formula>
    </cfRule>
  </conditionalFormatting>
  <conditionalFormatting sqref="X47">
    <cfRule type="cellIs" dxfId="251" priority="237" stopIfTrue="1" operator="lessThan">
      <formula>0</formula>
    </cfRule>
  </conditionalFormatting>
  <conditionalFormatting sqref="X50">
    <cfRule type="cellIs" dxfId="250" priority="236" stopIfTrue="1" operator="lessThan">
      <formula>0</formula>
    </cfRule>
  </conditionalFormatting>
  <conditionalFormatting sqref="Y24:Z24">
    <cfRule type="cellIs" dxfId="249" priority="235" stopIfTrue="1" operator="lessThan">
      <formula>0</formula>
    </cfRule>
  </conditionalFormatting>
  <conditionalFormatting sqref="Y27:Z27">
    <cfRule type="cellIs" dxfId="248" priority="234" stopIfTrue="1" operator="lessThan">
      <formula>0</formula>
    </cfRule>
  </conditionalFormatting>
  <conditionalFormatting sqref="Y31:Z31">
    <cfRule type="cellIs" dxfId="247" priority="233" stopIfTrue="1" operator="lessThan">
      <formula>0</formula>
    </cfRule>
  </conditionalFormatting>
  <conditionalFormatting sqref="Y35:Z35">
    <cfRule type="cellIs" dxfId="246" priority="232" stopIfTrue="1" operator="lessThan">
      <formula>0</formula>
    </cfRule>
  </conditionalFormatting>
  <conditionalFormatting sqref="Y39:Z39">
    <cfRule type="cellIs" dxfId="245" priority="231" stopIfTrue="1" operator="lessThan">
      <formula>0</formula>
    </cfRule>
  </conditionalFormatting>
  <conditionalFormatting sqref="Y42:Z42">
    <cfRule type="cellIs" dxfId="244" priority="230" stopIfTrue="1" operator="lessThan">
      <formula>0</formula>
    </cfRule>
  </conditionalFormatting>
  <conditionalFormatting sqref="X36">
    <cfRule type="cellIs" dxfId="243" priority="229" stopIfTrue="1" operator="lessThan">
      <formula>0</formula>
    </cfRule>
  </conditionalFormatting>
  <conditionalFormatting sqref="Y36:Z36">
    <cfRule type="cellIs" dxfId="242" priority="228" stopIfTrue="1" operator="lessThan">
      <formula>0</formula>
    </cfRule>
  </conditionalFormatting>
  <conditionalFormatting sqref="X45">
    <cfRule type="cellIs" dxfId="241" priority="227" stopIfTrue="1" operator="lessThan">
      <formula>0</formula>
    </cfRule>
  </conditionalFormatting>
  <conditionalFormatting sqref="Y45:Z45">
    <cfRule type="cellIs" dxfId="240" priority="226" stopIfTrue="1" operator="lessThan">
      <formula>0</formula>
    </cfRule>
  </conditionalFormatting>
  <conditionalFormatting sqref="X46">
    <cfRule type="cellIs" dxfId="239" priority="225" stopIfTrue="1" operator="lessThan">
      <formula>0</formula>
    </cfRule>
  </conditionalFormatting>
  <conditionalFormatting sqref="Y46:Z46">
    <cfRule type="cellIs" dxfId="238" priority="224" stopIfTrue="1" operator="lessThan">
      <formula>0</formula>
    </cfRule>
  </conditionalFormatting>
  <conditionalFormatting sqref="X49">
    <cfRule type="cellIs" dxfId="237" priority="223" stopIfTrue="1" operator="lessThan">
      <formula>0</formula>
    </cfRule>
  </conditionalFormatting>
  <conditionalFormatting sqref="Y49:Z49">
    <cfRule type="cellIs" dxfId="236" priority="222" stopIfTrue="1" operator="lessThan">
      <formula>0</formula>
    </cfRule>
  </conditionalFormatting>
  <conditionalFormatting sqref="X51">
    <cfRule type="cellIs" dxfId="235" priority="221" stopIfTrue="1" operator="lessThan">
      <formula>0</formula>
    </cfRule>
  </conditionalFormatting>
  <conditionalFormatting sqref="Y51:Z51">
    <cfRule type="cellIs" dxfId="234" priority="220" stopIfTrue="1" operator="lessThan">
      <formula>0</formula>
    </cfRule>
  </conditionalFormatting>
  <conditionalFormatting sqref="X52">
    <cfRule type="cellIs" dxfId="233" priority="219" stopIfTrue="1" operator="lessThan">
      <formula>0</formula>
    </cfRule>
  </conditionalFormatting>
  <conditionalFormatting sqref="Y52:Z52">
    <cfRule type="cellIs" dxfId="232" priority="218" stopIfTrue="1" operator="lessThan">
      <formula>0</formula>
    </cfRule>
  </conditionalFormatting>
  <conditionalFormatting sqref="X53">
    <cfRule type="cellIs" dxfId="231" priority="217" stopIfTrue="1" operator="lessThan">
      <formula>0</formula>
    </cfRule>
  </conditionalFormatting>
  <conditionalFormatting sqref="Y53:Z53">
    <cfRule type="cellIs" dxfId="230" priority="216" stopIfTrue="1" operator="lessThan">
      <formula>0</formula>
    </cfRule>
  </conditionalFormatting>
  <conditionalFormatting sqref="AA23">
    <cfRule type="cellIs" dxfId="229" priority="215" stopIfTrue="1" operator="lessThan">
      <formula>0</formula>
    </cfRule>
  </conditionalFormatting>
  <conditionalFormatting sqref="AA26">
    <cfRule type="cellIs" dxfId="228" priority="214" stopIfTrue="1" operator="lessThan">
      <formula>0</formula>
    </cfRule>
  </conditionalFormatting>
  <conditionalFormatting sqref="AA28">
    <cfRule type="cellIs" dxfId="227" priority="213" stopIfTrue="1" operator="lessThan">
      <formula>0</formula>
    </cfRule>
  </conditionalFormatting>
  <conditionalFormatting sqref="AA30">
    <cfRule type="cellIs" dxfId="226" priority="212" stopIfTrue="1" operator="lessThan">
      <formula>0</formula>
    </cfRule>
  </conditionalFormatting>
  <conditionalFormatting sqref="AA32">
    <cfRule type="cellIs" dxfId="225" priority="211" stopIfTrue="1" operator="lessThan">
      <formula>0</formula>
    </cfRule>
  </conditionalFormatting>
  <conditionalFormatting sqref="AA34">
    <cfRule type="cellIs" dxfId="224" priority="210" stopIfTrue="1" operator="lessThan">
      <formula>0</formula>
    </cfRule>
  </conditionalFormatting>
  <conditionalFormatting sqref="AA38">
    <cfRule type="cellIs" dxfId="223" priority="209" stopIfTrue="1" operator="lessThan">
      <formula>0</formula>
    </cfRule>
  </conditionalFormatting>
  <conditionalFormatting sqref="AA41">
    <cfRule type="cellIs" dxfId="222" priority="208" stopIfTrue="1" operator="lessThan">
      <formula>0</formula>
    </cfRule>
  </conditionalFormatting>
  <conditionalFormatting sqref="AA43">
    <cfRule type="cellIs" dxfId="221" priority="207" stopIfTrue="1" operator="lessThan">
      <formula>0</formula>
    </cfRule>
  </conditionalFormatting>
  <conditionalFormatting sqref="AA47">
    <cfRule type="cellIs" dxfId="220" priority="206" stopIfTrue="1" operator="lessThan">
      <formula>0</formula>
    </cfRule>
  </conditionalFormatting>
  <conditionalFormatting sqref="AA50">
    <cfRule type="cellIs" dxfId="219" priority="205" stopIfTrue="1" operator="lessThan">
      <formula>0</formula>
    </cfRule>
  </conditionalFormatting>
  <conditionalFormatting sqref="AB24:AC24">
    <cfRule type="cellIs" dxfId="218" priority="204" stopIfTrue="1" operator="lessThan">
      <formula>0</formula>
    </cfRule>
  </conditionalFormatting>
  <conditionalFormatting sqref="AB27:AC27">
    <cfRule type="cellIs" dxfId="217" priority="203" stopIfTrue="1" operator="lessThan">
      <formula>0</formula>
    </cfRule>
  </conditionalFormatting>
  <conditionalFormatting sqref="AB31:AC31">
    <cfRule type="cellIs" dxfId="216" priority="202" stopIfTrue="1" operator="lessThan">
      <formula>0</formula>
    </cfRule>
  </conditionalFormatting>
  <conditionalFormatting sqref="AB35:AC35">
    <cfRule type="cellIs" dxfId="215" priority="201" stopIfTrue="1" operator="lessThan">
      <formula>0</formula>
    </cfRule>
  </conditionalFormatting>
  <conditionalFormatting sqref="AB39:AC39">
    <cfRule type="cellIs" dxfId="214" priority="200" stopIfTrue="1" operator="lessThan">
      <formula>0</formula>
    </cfRule>
  </conditionalFormatting>
  <conditionalFormatting sqref="AB42:AC42">
    <cfRule type="cellIs" dxfId="213" priority="199" stopIfTrue="1" operator="lessThan">
      <formula>0</formula>
    </cfRule>
  </conditionalFormatting>
  <conditionalFormatting sqref="AA36">
    <cfRule type="cellIs" dxfId="212" priority="198" stopIfTrue="1" operator="lessThan">
      <formula>0</formula>
    </cfRule>
  </conditionalFormatting>
  <conditionalFormatting sqref="AB36:AC36">
    <cfRule type="cellIs" dxfId="211" priority="197" stopIfTrue="1" operator="lessThan">
      <formula>0</formula>
    </cfRule>
  </conditionalFormatting>
  <conditionalFormatting sqref="AA45">
    <cfRule type="cellIs" dxfId="210" priority="196" stopIfTrue="1" operator="lessThan">
      <formula>0</formula>
    </cfRule>
  </conditionalFormatting>
  <conditionalFormatting sqref="AB45:AC45">
    <cfRule type="cellIs" dxfId="209" priority="195" stopIfTrue="1" operator="lessThan">
      <formula>0</formula>
    </cfRule>
  </conditionalFormatting>
  <conditionalFormatting sqref="AA46">
    <cfRule type="cellIs" dxfId="208" priority="194" stopIfTrue="1" operator="lessThan">
      <formula>0</formula>
    </cfRule>
  </conditionalFormatting>
  <conditionalFormatting sqref="AB46:AC46">
    <cfRule type="cellIs" dxfId="207" priority="193" stopIfTrue="1" operator="lessThan">
      <formula>0</formula>
    </cfRule>
  </conditionalFormatting>
  <conditionalFormatting sqref="AA49">
    <cfRule type="cellIs" dxfId="206" priority="192" stopIfTrue="1" operator="lessThan">
      <formula>0</formula>
    </cfRule>
  </conditionalFormatting>
  <conditionalFormatting sqref="AB49:AC49">
    <cfRule type="cellIs" dxfId="205" priority="191" stopIfTrue="1" operator="lessThan">
      <formula>0</formula>
    </cfRule>
  </conditionalFormatting>
  <conditionalFormatting sqref="AA51">
    <cfRule type="cellIs" dxfId="204" priority="190" stopIfTrue="1" operator="lessThan">
      <formula>0</formula>
    </cfRule>
  </conditionalFormatting>
  <conditionalFormatting sqref="AB51:AC51">
    <cfRule type="cellIs" dxfId="203" priority="189" stopIfTrue="1" operator="lessThan">
      <formula>0</formula>
    </cfRule>
  </conditionalFormatting>
  <conditionalFormatting sqref="AA52">
    <cfRule type="cellIs" dxfId="202" priority="188" stopIfTrue="1" operator="lessThan">
      <formula>0</formula>
    </cfRule>
  </conditionalFormatting>
  <conditionalFormatting sqref="AB52:AC52">
    <cfRule type="cellIs" dxfId="201" priority="187" stopIfTrue="1" operator="lessThan">
      <formula>0</formula>
    </cfRule>
  </conditionalFormatting>
  <conditionalFormatting sqref="AA53">
    <cfRule type="cellIs" dxfId="200" priority="186" stopIfTrue="1" operator="lessThan">
      <formula>0</formula>
    </cfRule>
  </conditionalFormatting>
  <conditionalFormatting sqref="AB53:AC53">
    <cfRule type="cellIs" dxfId="199" priority="185" stopIfTrue="1" operator="lessThan">
      <formula>0</formula>
    </cfRule>
  </conditionalFormatting>
  <conditionalFormatting sqref="AN23">
    <cfRule type="cellIs" dxfId="198" priority="184" stopIfTrue="1" operator="lessThan">
      <formula>0</formula>
    </cfRule>
  </conditionalFormatting>
  <conditionalFormatting sqref="AN26">
    <cfRule type="cellIs" dxfId="197" priority="183" stopIfTrue="1" operator="lessThan">
      <formula>0</formula>
    </cfRule>
  </conditionalFormatting>
  <conditionalFormatting sqref="AN28">
    <cfRule type="cellIs" dxfId="196" priority="182" stopIfTrue="1" operator="lessThan">
      <formula>0</formula>
    </cfRule>
  </conditionalFormatting>
  <conditionalFormatting sqref="AN30">
    <cfRule type="cellIs" dxfId="195" priority="181" stopIfTrue="1" operator="lessThan">
      <formula>0</formula>
    </cfRule>
  </conditionalFormatting>
  <conditionalFormatting sqref="AN32">
    <cfRule type="cellIs" dxfId="194" priority="180" stopIfTrue="1" operator="lessThan">
      <formula>0</formula>
    </cfRule>
  </conditionalFormatting>
  <conditionalFormatting sqref="AN34">
    <cfRule type="cellIs" dxfId="193" priority="179" stopIfTrue="1" operator="lessThan">
      <formula>0</formula>
    </cfRule>
  </conditionalFormatting>
  <conditionalFormatting sqref="AN38">
    <cfRule type="cellIs" dxfId="192" priority="178" stopIfTrue="1" operator="lessThan">
      <formula>0</formula>
    </cfRule>
  </conditionalFormatting>
  <conditionalFormatting sqref="AN41">
    <cfRule type="cellIs" dxfId="191" priority="177" stopIfTrue="1" operator="lessThan">
      <formula>0</formula>
    </cfRule>
  </conditionalFormatting>
  <conditionalFormatting sqref="AN43">
    <cfRule type="cellIs" dxfId="190" priority="176" stopIfTrue="1" operator="lessThan">
      <formula>0</formula>
    </cfRule>
  </conditionalFormatting>
  <conditionalFormatting sqref="AN47">
    <cfRule type="cellIs" dxfId="189" priority="175" stopIfTrue="1" operator="lessThan">
      <formula>0</formula>
    </cfRule>
  </conditionalFormatting>
  <conditionalFormatting sqref="AN50">
    <cfRule type="cellIs" dxfId="188" priority="174" stopIfTrue="1" operator="lessThan">
      <formula>0</formula>
    </cfRule>
  </conditionalFormatting>
  <conditionalFormatting sqref="AO24:AR24">
    <cfRule type="cellIs" dxfId="187" priority="173" stopIfTrue="1" operator="lessThan">
      <formula>0</formula>
    </cfRule>
  </conditionalFormatting>
  <conditionalFormatting sqref="AO27:AR27">
    <cfRule type="cellIs" dxfId="186" priority="172" stopIfTrue="1" operator="lessThan">
      <formula>0</formula>
    </cfRule>
  </conditionalFormatting>
  <conditionalFormatting sqref="AO31:AR31">
    <cfRule type="cellIs" dxfId="185" priority="171" stopIfTrue="1" operator="lessThan">
      <formula>0</formula>
    </cfRule>
  </conditionalFormatting>
  <conditionalFormatting sqref="AO35:AR35">
    <cfRule type="cellIs" dxfId="184" priority="170" stopIfTrue="1" operator="lessThan">
      <formula>0</formula>
    </cfRule>
  </conditionalFormatting>
  <conditionalFormatting sqref="AO39:AR39">
    <cfRule type="cellIs" dxfId="183" priority="169" stopIfTrue="1" operator="lessThan">
      <formula>0</formula>
    </cfRule>
  </conditionalFormatting>
  <conditionalFormatting sqref="AO42:AR42">
    <cfRule type="cellIs" dxfId="182" priority="168" stopIfTrue="1" operator="lessThan">
      <formula>0</formula>
    </cfRule>
  </conditionalFormatting>
  <conditionalFormatting sqref="AN36">
    <cfRule type="cellIs" dxfId="181" priority="167" stopIfTrue="1" operator="lessThan">
      <formula>0</formula>
    </cfRule>
  </conditionalFormatting>
  <conditionalFormatting sqref="AO36:AR36">
    <cfRule type="cellIs" dxfId="180" priority="166" stopIfTrue="1" operator="lessThan">
      <formula>0</formula>
    </cfRule>
  </conditionalFormatting>
  <conditionalFormatting sqref="AN45">
    <cfRule type="cellIs" dxfId="179" priority="165" stopIfTrue="1" operator="lessThan">
      <formula>0</formula>
    </cfRule>
  </conditionalFormatting>
  <conditionalFormatting sqref="AO45:AR45">
    <cfRule type="cellIs" dxfId="178" priority="164" stopIfTrue="1" operator="lessThan">
      <formula>0</formula>
    </cfRule>
  </conditionalFormatting>
  <conditionalFormatting sqref="AN46">
    <cfRule type="cellIs" dxfId="177" priority="163" stopIfTrue="1" operator="lessThan">
      <formula>0</formula>
    </cfRule>
  </conditionalFormatting>
  <conditionalFormatting sqref="AO46:AR46">
    <cfRule type="cellIs" dxfId="176" priority="162" stopIfTrue="1" operator="lessThan">
      <formula>0</formula>
    </cfRule>
  </conditionalFormatting>
  <conditionalFormatting sqref="AN49">
    <cfRule type="cellIs" dxfId="175" priority="161" stopIfTrue="1" operator="lessThan">
      <formula>0</formula>
    </cfRule>
  </conditionalFormatting>
  <conditionalFormatting sqref="AO49:AR49">
    <cfRule type="cellIs" dxfId="174" priority="160" stopIfTrue="1" operator="lessThan">
      <formula>0</formula>
    </cfRule>
  </conditionalFormatting>
  <conditionalFormatting sqref="AN51">
    <cfRule type="cellIs" dxfId="173" priority="159" stopIfTrue="1" operator="lessThan">
      <formula>0</formula>
    </cfRule>
  </conditionalFormatting>
  <conditionalFormatting sqref="AO51:AR51">
    <cfRule type="cellIs" dxfId="172" priority="158" stopIfTrue="1" operator="lessThan">
      <formula>0</formula>
    </cfRule>
  </conditionalFormatting>
  <conditionalFormatting sqref="AN52">
    <cfRule type="cellIs" dxfId="171" priority="157" stopIfTrue="1" operator="lessThan">
      <formula>0</formula>
    </cfRule>
  </conditionalFormatting>
  <conditionalFormatting sqref="AO52:AR52">
    <cfRule type="cellIs" dxfId="170" priority="156" stopIfTrue="1" operator="lessThan">
      <formula>0</formula>
    </cfRule>
  </conditionalFormatting>
  <conditionalFormatting sqref="AN53">
    <cfRule type="cellIs" dxfId="169" priority="155" stopIfTrue="1" operator="lessThan">
      <formula>0</formula>
    </cfRule>
  </conditionalFormatting>
  <conditionalFormatting sqref="AO53:AR53">
    <cfRule type="cellIs" dxfId="168" priority="154" stopIfTrue="1" operator="lessThan">
      <formula>0</formula>
    </cfRule>
  </conditionalFormatting>
  <conditionalFormatting sqref="AD23">
    <cfRule type="cellIs" dxfId="167" priority="153" stopIfTrue="1" operator="lessThan">
      <formula>0</formula>
    </cfRule>
  </conditionalFormatting>
  <conditionalFormatting sqref="AD26">
    <cfRule type="cellIs" dxfId="166" priority="152" stopIfTrue="1" operator="lessThan">
      <formula>0</formula>
    </cfRule>
  </conditionalFormatting>
  <conditionalFormatting sqref="AD28">
    <cfRule type="cellIs" dxfId="165" priority="151" stopIfTrue="1" operator="lessThan">
      <formula>0</formula>
    </cfRule>
  </conditionalFormatting>
  <conditionalFormatting sqref="AD30">
    <cfRule type="cellIs" dxfId="164" priority="150" stopIfTrue="1" operator="lessThan">
      <formula>0</formula>
    </cfRule>
  </conditionalFormatting>
  <conditionalFormatting sqref="AD32">
    <cfRule type="cellIs" dxfId="163" priority="149" stopIfTrue="1" operator="lessThan">
      <formula>0</formula>
    </cfRule>
  </conditionalFormatting>
  <conditionalFormatting sqref="AD34">
    <cfRule type="cellIs" dxfId="162" priority="148" stopIfTrue="1" operator="lessThan">
      <formula>0</formula>
    </cfRule>
  </conditionalFormatting>
  <conditionalFormatting sqref="AD38">
    <cfRule type="cellIs" dxfId="161" priority="147" stopIfTrue="1" operator="lessThan">
      <formula>0</formula>
    </cfRule>
  </conditionalFormatting>
  <conditionalFormatting sqref="AD41">
    <cfRule type="cellIs" dxfId="160" priority="146" stopIfTrue="1" operator="lessThan">
      <formula>0</formula>
    </cfRule>
  </conditionalFormatting>
  <conditionalFormatting sqref="AD47">
    <cfRule type="cellIs" dxfId="159" priority="144" stopIfTrue="1" operator="lessThan">
      <formula>0</formula>
    </cfRule>
  </conditionalFormatting>
  <conditionalFormatting sqref="AD50">
    <cfRule type="cellIs" dxfId="158" priority="143" stopIfTrue="1" operator="lessThan">
      <formula>0</formula>
    </cfRule>
  </conditionalFormatting>
  <conditionalFormatting sqref="AD36">
    <cfRule type="cellIs" dxfId="157" priority="142" stopIfTrue="1" operator="lessThan">
      <formula>0</formula>
    </cfRule>
  </conditionalFormatting>
  <conditionalFormatting sqref="AD45">
    <cfRule type="cellIs" dxfId="156" priority="141" stopIfTrue="1" operator="lessThan">
      <formula>0</formula>
    </cfRule>
  </conditionalFormatting>
  <conditionalFormatting sqref="AD46">
    <cfRule type="cellIs" dxfId="155" priority="140" stopIfTrue="1" operator="lessThan">
      <formula>0</formula>
    </cfRule>
  </conditionalFormatting>
  <conditionalFormatting sqref="AD49">
    <cfRule type="cellIs" dxfId="154" priority="139" stopIfTrue="1" operator="lessThan">
      <formula>0</formula>
    </cfRule>
  </conditionalFormatting>
  <conditionalFormatting sqref="AD51">
    <cfRule type="cellIs" dxfId="153" priority="138" stopIfTrue="1" operator="lessThan">
      <formula>0</formula>
    </cfRule>
  </conditionalFormatting>
  <conditionalFormatting sqref="AD52">
    <cfRule type="cellIs" dxfId="152" priority="137" stopIfTrue="1" operator="lessThan">
      <formula>0</formula>
    </cfRule>
  </conditionalFormatting>
  <conditionalFormatting sqref="AD53">
    <cfRule type="cellIs" dxfId="151" priority="136" stopIfTrue="1" operator="lessThan">
      <formula>0</formula>
    </cfRule>
  </conditionalFormatting>
  <conditionalFormatting sqref="AD56">
    <cfRule type="cellIs" dxfId="150" priority="135" stopIfTrue="1" operator="lessThan">
      <formula>0</formula>
    </cfRule>
  </conditionalFormatting>
  <conditionalFormatting sqref="AD57">
    <cfRule type="cellIs" dxfId="149" priority="134" stopIfTrue="1" operator="lessThan">
      <formula>0</formula>
    </cfRule>
  </conditionalFormatting>
  <conditionalFormatting sqref="AI23">
    <cfRule type="cellIs" dxfId="148" priority="133" stopIfTrue="1" operator="lessThan">
      <formula>0</formula>
    </cfRule>
  </conditionalFormatting>
  <conditionalFormatting sqref="AI26">
    <cfRule type="cellIs" dxfId="147" priority="132" stopIfTrue="1" operator="lessThan">
      <formula>0</formula>
    </cfRule>
  </conditionalFormatting>
  <conditionalFormatting sqref="AI28">
    <cfRule type="cellIs" dxfId="146" priority="131" stopIfTrue="1" operator="lessThan">
      <formula>0</formula>
    </cfRule>
  </conditionalFormatting>
  <conditionalFormatting sqref="AI30">
    <cfRule type="cellIs" dxfId="145" priority="130" stopIfTrue="1" operator="lessThan">
      <formula>0</formula>
    </cfRule>
  </conditionalFormatting>
  <conditionalFormatting sqref="AI32">
    <cfRule type="cellIs" dxfId="144" priority="129" stopIfTrue="1" operator="lessThan">
      <formula>0</formula>
    </cfRule>
  </conditionalFormatting>
  <conditionalFormatting sqref="AI34">
    <cfRule type="cellIs" dxfId="143" priority="128" stopIfTrue="1" operator="lessThan">
      <formula>0</formula>
    </cfRule>
  </conditionalFormatting>
  <conditionalFormatting sqref="AI38">
    <cfRule type="cellIs" dxfId="142" priority="127" stopIfTrue="1" operator="lessThan">
      <formula>0</formula>
    </cfRule>
  </conditionalFormatting>
  <conditionalFormatting sqref="AI41">
    <cfRule type="cellIs" dxfId="141" priority="126" stopIfTrue="1" operator="lessThan">
      <formula>0</formula>
    </cfRule>
  </conditionalFormatting>
  <conditionalFormatting sqref="AI43">
    <cfRule type="cellIs" dxfId="140" priority="125" stopIfTrue="1" operator="lessThan">
      <formula>0</formula>
    </cfRule>
  </conditionalFormatting>
  <conditionalFormatting sqref="AI47">
    <cfRule type="cellIs" dxfId="139" priority="124" stopIfTrue="1" operator="lessThan">
      <formula>0</formula>
    </cfRule>
  </conditionalFormatting>
  <conditionalFormatting sqref="AI50">
    <cfRule type="cellIs" dxfId="138" priority="123" stopIfTrue="1" operator="lessThan">
      <formula>0</formula>
    </cfRule>
  </conditionalFormatting>
  <conditionalFormatting sqref="AI36">
    <cfRule type="cellIs" dxfId="137" priority="122" stopIfTrue="1" operator="lessThan">
      <formula>0</formula>
    </cfRule>
  </conditionalFormatting>
  <conditionalFormatting sqref="AI45">
    <cfRule type="cellIs" dxfId="136" priority="121" stopIfTrue="1" operator="lessThan">
      <formula>0</formula>
    </cfRule>
  </conditionalFormatting>
  <conditionalFormatting sqref="AI46">
    <cfRule type="cellIs" dxfId="135" priority="120" stopIfTrue="1" operator="lessThan">
      <formula>0</formula>
    </cfRule>
  </conditionalFormatting>
  <conditionalFormatting sqref="AI49">
    <cfRule type="cellIs" dxfId="134" priority="119" stopIfTrue="1" operator="lessThan">
      <formula>0</formula>
    </cfRule>
  </conditionalFormatting>
  <conditionalFormatting sqref="AI51">
    <cfRule type="cellIs" dxfId="133" priority="118" stopIfTrue="1" operator="lessThan">
      <formula>0</formula>
    </cfRule>
  </conditionalFormatting>
  <conditionalFormatting sqref="AI52">
    <cfRule type="cellIs" dxfId="132" priority="117" stopIfTrue="1" operator="lessThan">
      <formula>0</formula>
    </cfRule>
  </conditionalFormatting>
  <conditionalFormatting sqref="AI53">
    <cfRule type="cellIs" dxfId="131" priority="116" stopIfTrue="1" operator="lessThan">
      <formula>0</formula>
    </cfRule>
  </conditionalFormatting>
  <conditionalFormatting sqref="AI56">
    <cfRule type="cellIs" dxfId="130" priority="115" stopIfTrue="1" operator="lessThan">
      <formula>0</formula>
    </cfRule>
  </conditionalFormatting>
  <conditionalFormatting sqref="AI57">
    <cfRule type="cellIs" dxfId="129" priority="114" stopIfTrue="1" operator="lessThan">
      <formula>0</formula>
    </cfRule>
  </conditionalFormatting>
  <conditionalFormatting sqref="AN56">
    <cfRule type="cellIs" dxfId="128" priority="113" stopIfTrue="1" operator="lessThan">
      <formula>0</formula>
    </cfRule>
  </conditionalFormatting>
  <conditionalFormatting sqref="AO56:AR56">
    <cfRule type="cellIs" dxfId="127" priority="112" stopIfTrue="1" operator="lessThan">
      <formula>0</formula>
    </cfRule>
  </conditionalFormatting>
  <conditionalFormatting sqref="AN57">
    <cfRule type="cellIs" dxfId="126" priority="111" stopIfTrue="1" operator="lessThan">
      <formula>0</formula>
    </cfRule>
  </conditionalFormatting>
  <conditionalFormatting sqref="AO57:AR57">
    <cfRule type="cellIs" dxfId="125" priority="110" stopIfTrue="1" operator="lessThan">
      <formula>0</formula>
    </cfRule>
  </conditionalFormatting>
  <conditionalFormatting sqref="J56">
    <cfRule type="cellIs" dxfId="124" priority="109" stopIfTrue="1" operator="lessThan">
      <formula>0</formula>
    </cfRule>
  </conditionalFormatting>
  <conditionalFormatting sqref="K56:O56">
    <cfRule type="cellIs" dxfId="123" priority="108" stopIfTrue="1" operator="lessThan">
      <formula>0</formula>
    </cfRule>
  </conditionalFormatting>
  <conditionalFormatting sqref="J57">
    <cfRule type="cellIs" dxfId="122" priority="107" stopIfTrue="1" operator="lessThan">
      <formula>0</formula>
    </cfRule>
  </conditionalFormatting>
  <conditionalFormatting sqref="K57:O57">
    <cfRule type="cellIs" dxfId="121" priority="106" stopIfTrue="1" operator="lessThan">
      <formula>0</formula>
    </cfRule>
  </conditionalFormatting>
  <conditionalFormatting sqref="P56">
    <cfRule type="cellIs" dxfId="120" priority="105" stopIfTrue="1" operator="lessThan">
      <formula>0</formula>
    </cfRule>
  </conditionalFormatting>
  <conditionalFormatting sqref="Q56:W56">
    <cfRule type="cellIs" dxfId="119" priority="104" stopIfTrue="1" operator="lessThan">
      <formula>0</formula>
    </cfRule>
  </conditionalFormatting>
  <conditionalFormatting sqref="P57">
    <cfRule type="cellIs" dxfId="118" priority="103" stopIfTrue="1" operator="lessThan">
      <formula>0</formula>
    </cfRule>
  </conditionalFormatting>
  <conditionalFormatting sqref="Q57:W57">
    <cfRule type="cellIs" dxfId="117" priority="102" stopIfTrue="1" operator="lessThan">
      <formula>0</formula>
    </cfRule>
  </conditionalFormatting>
  <conditionalFormatting sqref="X56:Z56">
    <cfRule type="cellIs" dxfId="116" priority="101" stopIfTrue="1" operator="lessThan">
      <formula>0</formula>
    </cfRule>
  </conditionalFormatting>
  <conditionalFormatting sqref="X57:Z57">
    <cfRule type="cellIs" dxfId="115" priority="100" stopIfTrue="1" operator="lessThan">
      <formula>0</formula>
    </cfRule>
  </conditionalFormatting>
  <conditionalFormatting sqref="AA56:AC56">
    <cfRule type="cellIs" dxfId="114" priority="99" stopIfTrue="1" operator="lessThan">
      <formula>0</formula>
    </cfRule>
  </conditionalFormatting>
  <conditionalFormatting sqref="AA57:AC57">
    <cfRule type="cellIs" dxfId="113" priority="98" stopIfTrue="1" operator="lessThan">
      <formula>0</formula>
    </cfRule>
  </conditionalFormatting>
  <conditionalFormatting sqref="AV56">
    <cfRule type="cellIs" dxfId="112" priority="96" stopIfTrue="1" operator="lessThan">
      <formula>0</formula>
    </cfRule>
  </conditionalFormatting>
  <conditionalFormatting sqref="AV57">
    <cfRule type="cellIs" dxfId="111" priority="94" stopIfTrue="1" operator="lessThan">
      <formula>0</formula>
    </cfRule>
  </conditionalFormatting>
  <conditionalFormatting sqref="AU23">
    <cfRule type="cellIs" dxfId="110" priority="67" stopIfTrue="1" operator="lessThan">
      <formula>0</formula>
    </cfRule>
  </conditionalFormatting>
  <conditionalFormatting sqref="AT32">
    <cfRule type="cellIs" dxfId="109" priority="56" stopIfTrue="1" operator="lessThan">
      <formula>0</formula>
    </cfRule>
  </conditionalFormatting>
  <conditionalFormatting sqref="AU32">
    <cfRule type="cellIs" dxfId="108" priority="55" stopIfTrue="1" operator="lessThan">
      <formula>0</formula>
    </cfRule>
  </conditionalFormatting>
  <conditionalFormatting sqref="AS36">
    <cfRule type="cellIs" dxfId="107" priority="51" stopIfTrue="1" operator="lessThan">
      <formula>0</formula>
    </cfRule>
  </conditionalFormatting>
  <conditionalFormatting sqref="AT36">
    <cfRule type="cellIs" dxfId="106" priority="50" stopIfTrue="1" operator="lessThan">
      <formula>0</formula>
    </cfRule>
  </conditionalFormatting>
  <conditionalFormatting sqref="AU38">
    <cfRule type="cellIs" dxfId="105" priority="46" stopIfTrue="1" operator="lessThan">
      <formula>0</formula>
    </cfRule>
  </conditionalFormatting>
  <conditionalFormatting sqref="AS41">
    <cfRule type="cellIs" dxfId="104" priority="45" stopIfTrue="1" operator="lessThan">
      <formula>0</formula>
    </cfRule>
  </conditionalFormatting>
  <conditionalFormatting sqref="AT43">
    <cfRule type="cellIs" dxfId="103" priority="41" stopIfTrue="1" operator="lessThan">
      <formula>0</formula>
    </cfRule>
  </conditionalFormatting>
  <conditionalFormatting sqref="AU43">
    <cfRule type="cellIs" dxfId="102" priority="40" stopIfTrue="1" operator="lessThan">
      <formula>0</formula>
    </cfRule>
  </conditionalFormatting>
  <conditionalFormatting sqref="AS46">
    <cfRule type="cellIs" dxfId="101" priority="36" stopIfTrue="1" operator="lessThan">
      <formula>0</formula>
    </cfRule>
  </conditionalFormatting>
  <conditionalFormatting sqref="AT46">
    <cfRule type="cellIs" dxfId="100" priority="35" stopIfTrue="1" operator="lessThan">
      <formula>0</formula>
    </cfRule>
  </conditionalFormatting>
  <conditionalFormatting sqref="AS49">
    <cfRule type="cellIs" dxfId="99" priority="30" stopIfTrue="1" operator="lessThan">
      <formula>0</formula>
    </cfRule>
  </conditionalFormatting>
  <conditionalFormatting sqref="AT50">
    <cfRule type="cellIs" dxfId="98" priority="26" stopIfTrue="1" operator="lessThan">
      <formula>0</formula>
    </cfRule>
  </conditionalFormatting>
  <conditionalFormatting sqref="AU50">
    <cfRule type="cellIs" dxfId="97" priority="25" stopIfTrue="1" operator="lessThan">
      <formula>0</formula>
    </cfRule>
  </conditionalFormatting>
  <conditionalFormatting sqref="AS52">
    <cfRule type="cellIs" dxfId="96" priority="21" stopIfTrue="1" operator="lessThan">
      <formula>0</formula>
    </cfRule>
  </conditionalFormatting>
  <conditionalFormatting sqref="AU53">
    <cfRule type="cellIs" dxfId="95" priority="16" stopIfTrue="1" operator="lessThan">
      <formula>0</formula>
    </cfRule>
  </conditionalFormatting>
  <conditionalFormatting sqref="AS56">
    <cfRule type="cellIs" dxfId="94" priority="15" stopIfTrue="1" operator="lessThan">
      <formula>0</formula>
    </cfRule>
  </conditionalFormatting>
  <conditionalFormatting sqref="AS23">
    <cfRule type="cellIs" dxfId="93" priority="69" stopIfTrue="1" operator="lessThan">
      <formula>0</formula>
    </cfRule>
  </conditionalFormatting>
  <conditionalFormatting sqref="AT23">
    <cfRule type="cellIs" dxfId="92" priority="68" stopIfTrue="1" operator="lessThan">
      <formula>0</formula>
    </cfRule>
  </conditionalFormatting>
  <conditionalFormatting sqref="AU26">
    <cfRule type="cellIs" dxfId="91" priority="64" stopIfTrue="1" operator="lessThan">
      <formula>0</formula>
    </cfRule>
  </conditionalFormatting>
  <conditionalFormatting sqref="AS28">
    <cfRule type="cellIs" dxfId="90" priority="63" stopIfTrue="1" operator="lessThan">
      <formula>0</formula>
    </cfRule>
  </conditionalFormatting>
  <conditionalFormatting sqref="AT28">
    <cfRule type="cellIs" dxfId="89" priority="62" stopIfTrue="1" operator="lessThan">
      <formula>0</formula>
    </cfRule>
  </conditionalFormatting>
  <conditionalFormatting sqref="AU28">
    <cfRule type="cellIs" dxfId="88" priority="61" stopIfTrue="1" operator="lessThan">
      <formula>0</formula>
    </cfRule>
  </conditionalFormatting>
  <conditionalFormatting sqref="AS30">
    <cfRule type="cellIs" dxfId="87" priority="60" stopIfTrue="1" operator="lessThan">
      <formula>0</formula>
    </cfRule>
  </conditionalFormatting>
  <conditionalFormatting sqref="AT30">
    <cfRule type="cellIs" dxfId="86" priority="59" stopIfTrue="1" operator="lessThan">
      <formula>0</formula>
    </cfRule>
  </conditionalFormatting>
  <conditionalFormatting sqref="AU30">
    <cfRule type="cellIs" dxfId="85" priority="58" stopIfTrue="1" operator="lessThan">
      <formula>0</formula>
    </cfRule>
  </conditionalFormatting>
  <conditionalFormatting sqref="AS32">
    <cfRule type="cellIs" dxfId="84" priority="57" stopIfTrue="1" operator="lessThan">
      <formula>0</formula>
    </cfRule>
  </conditionalFormatting>
  <conditionalFormatting sqref="AS34">
    <cfRule type="cellIs" dxfId="83" priority="54" stopIfTrue="1" operator="lessThan">
      <formula>0</formula>
    </cfRule>
  </conditionalFormatting>
  <conditionalFormatting sqref="AT34">
    <cfRule type="cellIs" dxfId="82" priority="53" stopIfTrue="1" operator="lessThan">
      <formula>0</formula>
    </cfRule>
  </conditionalFormatting>
  <conditionalFormatting sqref="AU34">
    <cfRule type="cellIs" dxfId="81" priority="52" stopIfTrue="1" operator="lessThan">
      <formula>0</formula>
    </cfRule>
  </conditionalFormatting>
  <conditionalFormatting sqref="AU36">
    <cfRule type="cellIs" dxfId="80" priority="49" stopIfTrue="1" operator="lessThan">
      <formula>0</formula>
    </cfRule>
  </conditionalFormatting>
  <conditionalFormatting sqref="AS38">
    <cfRule type="cellIs" dxfId="79" priority="48" stopIfTrue="1" operator="lessThan">
      <formula>0</formula>
    </cfRule>
  </conditionalFormatting>
  <conditionalFormatting sqref="AT38">
    <cfRule type="cellIs" dxfId="78" priority="47" stopIfTrue="1" operator="lessThan">
      <formula>0</formula>
    </cfRule>
  </conditionalFormatting>
  <conditionalFormatting sqref="AT41">
    <cfRule type="cellIs" dxfId="77" priority="44" stopIfTrue="1" operator="lessThan">
      <formula>0</formula>
    </cfRule>
  </conditionalFormatting>
  <conditionalFormatting sqref="AU41">
    <cfRule type="cellIs" dxfId="76" priority="43" stopIfTrue="1" operator="lessThan">
      <formula>0</formula>
    </cfRule>
  </conditionalFormatting>
  <conditionalFormatting sqref="AS43">
    <cfRule type="cellIs" dxfId="75" priority="42" stopIfTrue="1" operator="lessThan">
      <formula>0</formula>
    </cfRule>
  </conditionalFormatting>
  <conditionalFormatting sqref="AU46">
    <cfRule type="cellIs" dxfId="74" priority="34" stopIfTrue="1" operator="lessThan">
      <formula>0</formula>
    </cfRule>
  </conditionalFormatting>
  <conditionalFormatting sqref="AS47">
    <cfRule type="cellIs" dxfId="73" priority="33" stopIfTrue="1" operator="lessThan">
      <formula>0</formula>
    </cfRule>
  </conditionalFormatting>
  <conditionalFormatting sqref="AT47">
    <cfRule type="cellIs" dxfId="72" priority="32" stopIfTrue="1" operator="lessThan">
      <formula>0</formula>
    </cfRule>
  </conditionalFormatting>
  <conditionalFormatting sqref="AT49">
    <cfRule type="cellIs" dxfId="71" priority="29" stopIfTrue="1" operator="lessThan">
      <formula>0</formula>
    </cfRule>
  </conditionalFormatting>
  <conditionalFormatting sqref="AU49">
    <cfRule type="cellIs" dxfId="70" priority="28" stopIfTrue="1" operator="lessThan">
      <formula>0</formula>
    </cfRule>
  </conditionalFormatting>
  <conditionalFormatting sqref="AS50">
    <cfRule type="cellIs" dxfId="69" priority="27" stopIfTrue="1" operator="lessThan">
      <formula>0</formula>
    </cfRule>
  </conditionalFormatting>
  <conditionalFormatting sqref="AS51">
    <cfRule type="cellIs" dxfId="68" priority="24" stopIfTrue="1" operator="lessThan">
      <formula>0</formula>
    </cfRule>
  </conditionalFormatting>
  <conditionalFormatting sqref="AT51">
    <cfRule type="cellIs" dxfId="67" priority="23" stopIfTrue="1" operator="lessThan">
      <formula>0</formula>
    </cfRule>
  </conditionalFormatting>
  <conditionalFormatting sqref="AU52">
    <cfRule type="cellIs" dxfId="66" priority="19" stopIfTrue="1" operator="lessThan">
      <formula>0</formula>
    </cfRule>
  </conditionalFormatting>
  <conditionalFormatting sqref="AS53">
    <cfRule type="cellIs" dxfId="65" priority="18" stopIfTrue="1" operator="lessThan">
      <formula>0</formula>
    </cfRule>
  </conditionalFormatting>
  <conditionalFormatting sqref="AT53">
    <cfRule type="cellIs" dxfId="64" priority="17" stopIfTrue="1" operator="lessThan">
      <formula>0</formula>
    </cfRule>
  </conditionalFormatting>
  <conditionalFormatting sqref="AT56">
    <cfRule type="cellIs" dxfId="63" priority="14" stopIfTrue="1" operator="lessThan">
      <formula>0</formula>
    </cfRule>
  </conditionalFormatting>
  <conditionalFormatting sqref="AU56">
    <cfRule type="cellIs" dxfId="62" priority="13" stopIfTrue="1" operator="lessThan">
      <formula>0</formula>
    </cfRule>
  </conditionalFormatting>
  <conditionalFormatting sqref="AS45">
    <cfRule type="cellIs" dxfId="61" priority="9" stopIfTrue="1" operator="lessThan">
      <formula>0</formula>
    </cfRule>
  </conditionalFormatting>
  <conditionalFormatting sqref="AT45">
    <cfRule type="cellIs" dxfId="60" priority="8" stopIfTrue="1" operator="lessThan">
      <formula>0</formula>
    </cfRule>
  </conditionalFormatting>
  <conditionalFormatting sqref="AU45">
    <cfRule type="cellIs" dxfId="59" priority="7" stopIfTrue="1" operator="lessThan">
      <formula>0</formula>
    </cfRule>
  </conditionalFormatting>
  <conditionalFormatting sqref="I27">
    <cfRule type="cellIs" dxfId="58" priority="6" stopIfTrue="1" operator="lessThan">
      <formula>0</formula>
    </cfRule>
  </conditionalFormatting>
  <conditionalFormatting sqref="I45">
    <cfRule type="cellIs" dxfId="57" priority="5" stopIfTrue="1" operator="lessThan">
      <formula>0</formula>
    </cfRule>
  </conditionalFormatting>
  <conditionalFormatting sqref="I46">
    <cfRule type="cellIs" dxfId="56" priority="4" stopIfTrue="1" operator="lessThan">
      <formula>0</formula>
    </cfRule>
  </conditionalFormatting>
  <conditionalFormatting sqref="O27">
    <cfRule type="cellIs" dxfId="55" priority="3" stopIfTrue="1" operator="lessThan">
      <formula>0</formula>
    </cfRule>
  </conditionalFormatting>
  <conditionalFormatting sqref="O45">
    <cfRule type="cellIs" dxfId="54" priority="2" stopIfTrue="1" operator="lessThan">
      <formula>0</formula>
    </cfRule>
  </conditionalFormatting>
  <conditionalFormatting sqref="O46">
    <cfRule type="cellIs" dxfId="53" priority="1" stopIfTrue="1" operator="lessThan">
      <formula>0</formula>
    </cfRule>
  </conditionalFormatting>
  <dataValidations xWindow="601" yWindow="22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50" fitToWidth="2" pageOrder="overThenDown" orientation="landscape" cellComments="asDisplayed" r:id="rId1"/>
  <headerFooter alignWithMargins="0">
    <oddFooter>&amp;L&amp;F &amp;C Page &amp;P of &amp;N&amp;R[&amp;A
&amp;D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topLeftCell="B1" zoomScaleNormal="100" workbookViewId="0">
      <pane xSplit="1" ySplit="3" topLeftCell="I19" activePane="bottomRight" state="frozen"/>
      <selection activeCell="B1" sqref="B1"/>
      <selection pane="topRight" activeCell="C1" sqref="C1"/>
      <selection pane="bottomLeft" activeCell="B4" sqref="B4"/>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83">
        <v>40131422</v>
      </c>
      <c r="D5" s="403">
        <f>'[3]Pt 1 Summary of Data'!$E$12</f>
        <v>46363481</v>
      </c>
      <c r="E5" s="454"/>
      <c r="F5" s="454"/>
      <c r="G5" s="448"/>
      <c r="H5" s="483">
        <v>123003082</v>
      </c>
      <c r="I5" s="403">
        <f>'[3]Pt 1 Summary of Data'!$K$12</f>
        <v>105811604</v>
      </c>
      <c r="J5" s="454"/>
      <c r="K5" s="454"/>
      <c r="L5" s="448"/>
      <c r="M5" s="483">
        <v>367818522</v>
      </c>
      <c r="N5" s="403">
        <f>'[3]Pt 1 Summary of Data'!$Q$12</f>
        <v>381412215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484">
        <v>40170860</v>
      </c>
      <c r="D6" s="398">
        <v>48887991</v>
      </c>
      <c r="E6" s="400">
        <f>'Pt 1 Summary of Data'!E12+'Pt 1 Summary of Data'!E22</f>
        <v>103343329</v>
      </c>
      <c r="F6" s="400">
        <f>SUM(C6:E6)</f>
        <v>192402180</v>
      </c>
      <c r="G6" s="401">
        <f>'Pt 1 Summary of Data'!I12+'Pt 1 Summary of Data'!I22</f>
        <v>99106252.510999992</v>
      </c>
      <c r="H6" s="484">
        <v>120127747</v>
      </c>
      <c r="I6" s="398">
        <v>104787071</v>
      </c>
      <c r="J6" s="400">
        <f>'Pt 1 Summary of Data'!K12+'Pt 1 Summary of Data'!K22</f>
        <v>114660623</v>
      </c>
      <c r="K6" s="400">
        <f>SUM(H6:J6)</f>
        <v>339575441</v>
      </c>
      <c r="L6" s="471">
        <f>'Pt 1 Summary of Data'!O12+'Pt 1 Summary of Data'!O22</f>
        <v>52285244.088</v>
      </c>
      <c r="M6" s="484">
        <v>362206450</v>
      </c>
      <c r="N6" s="398">
        <v>377646561</v>
      </c>
      <c r="O6" s="400">
        <f>'Pt 1 Summary of Data'!Q12+'Pt 1 Summary of Data'!Q22</f>
        <v>415825889</v>
      </c>
      <c r="P6" s="400">
        <f t="shared" ref="P6:P7" si="0">SUM(M6:O6)</f>
        <v>1155678900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484">
        <f>101146+75859+63217+12643</f>
        <v>252865</v>
      </c>
      <c r="D7" s="398">
        <v>213100</v>
      </c>
      <c r="E7" s="400">
        <f>SUM('Pt 1 Summary of Data'!E37:E42)</f>
        <v>611662</v>
      </c>
      <c r="F7" s="400">
        <f t="shared" ref="F7:F10" si="1">SUM(C7:E7)</f>
        <v>1077627</v>
      </c>
      <c r="G7" s="401">
        <f>SUM('Pt 1 Summary of Data'!I37:I42)</f>
        <v>586583.85800000001</v>
      </c>
      <c r="H7" s="484">
        <v>1062136</v>
      </c>
      <c r="I7" s="398">
        <v>982937</v>
      </c>
      <c r="J7" s="400">
        <f>SUM('Pt 1 Summary of Data'!K37:K42)</f>
        <v>251796</v>
      </c>
      <c r="K7" s="400">
        <f>SUM(H7:J7)</f>
        <v>2296869</v>
      </c>
      <c r="L7" s="471">
        <f>SUM('Pt 1 Summary of Data'!O37:O42)</f>
        <v>114818.97600000001</v>
      </c>
      <c r="M7" s="484">
        <v>3476441</v>
      </c>
      <c r="N7" s="398">
        <v>3731248</v>
      </c>
      <c r="O7" s="400">
        <f>SUM('Pt 1 Summary of Data'!Q37:Q42)</f>
        <v>876427</v>
      </c>
      <c r="P7" s="400">
        <f t="shared" si="0"/>
        <v>8084116</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1909858.83</v>
      </c>
      <c r="E8" s="400">
        <f>'Pt 2 Premium and Claims'!E58</f>
        <v>5190630.8899999997</v>
      </c>
      <c r="F8" s="400">
        <f t="shared" si="1"/>
        <v>7100489.7199999997</v>
      </c>
      <c r="G8" s="401">
        <f>'Pt 2 Premium and Claims'!I58</f>
        <v>5190630.8899999997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8094883</v>
      </c>
      <c r="E9" s="400">
        <f>'Pt 2 Premium and Claims'!E15</f>
        <v>9856173</v>
      </c>
      <c r="F9" s="400">
        <f t="shared" si="1"/>
        <v>17951056</v>
      </c>
      <c r="G9" s="401">
        <f>'Pt 2 Premium and Claims'!I15</f>
        <v>9856173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2964400</v>
      </c>
      <c r="E10" s="400">
        <f>'Pt 2 Premium and Claims'!E16</f>
        <v>-4161992</v>
      </c>
      <c r="F10" s="400">
        <f t="shared" si="1"/>
        <v>-1197592</v>
      </c>
      <c r="G10" s="401">
        <f>'Pt 2 Premium and Claims'!I16</f>
        <v>-4161513</v>
      </c>
      <c r="H10" s="443"/>
      <c r="I10" s="398">
        <v>1660630</v>
      </c>
      <c r="J10" s="400">
        <f>'Pt 2 Premium and Claims'!K16</f>
        <v>3092137</v>
      </c>
      <c r="K10" s="400">
        <f t="shared" ref="K10:K11" si="2">SUM(H10:J10)</f>
        <v>4752767</v>
      </c>
      <c r="L10" s="471">
        <f>'Pt 2 Premium and Claims'!O16</f>
        <v>3076081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-884714.62151502282</v>
      </c>
      <c r="E11" s="400">
        <f>'Pt 2 Premium and Claims'!E17</f>
        <v>0</v>
      </c>
      <c r="F11" s="400">
        <f>SUM(C11:E11)</f>
        <v>-884714.62151502282</v>
      </c>
      <c r="G11" s="450"/>
      <c r="H11" s="443"/>
      <c r="I11" s="398">
        <v>-14562.341819677938</v>
      </c>
      <c r="J11" s="400">
        <f>'Pt 2 Premium and Claims'!K17</f>
        <v>0</v>
      </c>
      <c r="K11" s="400">
        <f t="shared" si="2"/>
        <v>-14562.341819677938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40423725</v>
      </c>
      <c r="D12" s="400">
        <f>D6+D7-D8-D9-D10-D11</f>
        <v>37016663.791515023</v>
      </c>
      <c r="E12" s="400">
        <f>E6+E7-E8-E9-E10-E11</f>
        <v>93070179.109999999</v>
      </c>
      <c r="F12" s="400">
        <f>F6+F7-F8-F9-F10-F11</f>
        <v>170510567.90151504</v>
      </c>
      <c r="G12" s="447"/>
      <c r="H12" s="399">
        <f>H6+H7</f>
        <v>121189883</v>
      </c>
      <c r="I12" s="400">
        <f>I6+I7-I8-I9-I10-I11</f>
        <v>104123940.34181967</v>
      </c>
      <c r="J12" s="400">
        <f>J6+J7-J8-J9-J10-J11</f>
        <v>111820282</v>
      </c>
      <c r="K12" s="400">
        <f>K6+K7-K8-K9-K10-K11</f>
        <v>337134105.3418197</v>
      </c>
      <c r="L12" s="447"/>
      <c r="M12" s="399">
        <f>M6+M7</f>
        <v>365682891</v>
      </c>
      <c r="N12" s="400">
        <f>N6+N7-N8-N9-N10-N11</f>
        <v>381377809</v>
      </c>
      <c r="O12" s="400">
        <f>O6+O7-O8-O9-O10-O11</f>
        <v>416702316</v>
      </c>
      <c r="P12" s="400">
        <f>P6+P7-P8-P9-P10-P11</f>
        <v>1163763016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83">
        <v>44881920</v>
      </c>
      <c r="D15" s="403">
        <f>'[3]Pt 1 Summary of Data'!$E$5-SUM('[3]Pt 3 MLR and Rebate Calculation'!$E$9:$E$11)+'[3]Pt 3 MLR and Rebate Calculation'!$D$55</f>
        <v>41103715</v>
      </c>
      <c r="E15" s="395">
        <f>'Pt 1 Summary of Data'!E5+'Pt 1 Summary of Data'!E6+'Pt 1 Summary of Data'!E7-('Pt 3 MLR and Rebate Calculation'!E9+'Pt 3 MLR and Rebate Calculation'!E10+'Pt 3 MLR and Rebate Calculation'!E11)</f>
        <v>88766690.5</v>
      </c>
      <c r="F15" s="395">
        <f>SUM(C15:E15)</f>
        <v>174752325.5</v>
      </c>
      <c r="G15" s="396">
        <f>'Pt 1 Summary of Data'!I5+'Pt 1 Summary of Data'!I6+'Pt 1 Summary of Data'!I7-'Pt 3 MLR and Rebate Calculation'!G9-'Pt 3 MLR and Rebate Calculation'!G10</f>
        <v>84150822.593999997</v>
      </c>
      <c r="H15" s="483">
        <v>141915825</v>
      </c>
      <c r="I15" s="403">
        <f>'[3]Pt 1 Summary of Data'!$K$5-SUM('[3]Pt 3 MLR and Rebate Calculation'!$J$9:$J$11)</f>
        <v>131657448</v>
      </c>
      <c r="J15" s="395">
        <f>'Pt 1 Summary of Data'!K5+'Pt 1 Summary of Data'!K6+'Pt 1 Summary of Data'!K7-('Pt 3 MLR and Rebate Calculation'!J9+'Pt 3 MLR and Rebate Calculation'!J10+'Pt 3 MLR and Rebate Calculation'!J11)</f>
        <v>137340729.31999999</v>
      </c>
      <c r="K15" s="400">
        <f t="shared" ref="K15:K16" si="3">SUM(H15:J15)</f>
        <v>410914002.31999999</v>
      </c>
      <c r="L15" s="396">
        <f>'Pt 1 Summary of Data'!O5+'Pt 1 Summary of Data'!O6+'Pt 1 Summary of Data'!O7-'Pt 3 MLR and Rebate Calculation'!L9-'Pt 3 MLR and Rebate Calculation'!L10</f>
        <v>60567261.630119994</v>
      </c>
      <c r="M15" s="483">
        <v>404606350</v>
      </c>
      <c r="N15" s="403">
        <f>'[3]Pt 1 Summary of Data'!$Q$5-SUM('[3]Pt 3 MLR and Rebate Calculation'!$O$9:$O$11)</f>
        <v>424879977</v>
      </c>
      <c r="O15" s="395">
        <f>'Pt 1 Summary of Data'!Q5+'Pt 1 Summary of Data'!Q6+'Pt 1 Summary of Data'!Q7-('Pt 3 MLR and Rebate Calculation'!O9+'Pt 3 MLR and Rebate Calculation'!O10+'Pt 3 MLR and Rebate Calculation'!O11)</f>
        <v>443914402.37</v>
      </c>
      <c r="P15" s="400">
        <f t="shared" ref="P15:P16" si="4">SUM(M15:O15)</f>
        <v>1273400729.3699999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484">
        <f>18138+971463+8015</f>
        <v>997616</v>
      </c>
      <c r="D16" s="398">
        <f>SUM('[3]Pt 1 Summary of Data'!$E$26:$E$35)</f>
        <v>1809554</v>
      </c>
      <c r="E16" s="400">
        <f>SUM('Pt 1 Summary of Data'!E25:E28,'Pt 1 Summary of Data'!E30:E32,'Pt 1 Summary of Data'!E34:E35)</f>
        <v>3996532.1627299101</v>
      </c>
      <c r="F16" s="400">
        <f t="shared" ref="F16" si="5">SUM(C16:E16)</f>
        <v>6803702.1627299096</v>
      </c>
      <c r="G16" s="401">
        <f>SUM('Pt 1 Summary of Data'!I25:I28,'Pt 1 Summary of Data'!I30:I32,'Pt 1 Summary of Data'!I34:I35)</f>
        <v>3815513.8868227489</v>
      </c>
      <c r="H16" s="484">
        <v>2097790</v>
      </c>
      <c r="I16" s="398">
        <f>SUM('[3]Pt 1 Summary of Data'!$K$26:$K$35)</f>
        <v>3724005</v>
      </c>
      <c r="J16" s="400">
        <f>SUM('Pt 1 Summary of Data'!K25:K28,'Pt 1 Summary of Data'!K30:K32,'Pt 1 Summary of Data'!K34:K35)</f>
        <v>3294469.3266608822</v>
      </c>
      <c r="K16" s="400">
        <f t="shared" si="3"/>
        <v>9116264.3266608827</v>
      </c>
      <c r="L16" s="471">
        <f>SUM('Pt 1 Summary of Data'!O25:O28,'Pt 1 Summary of Data'!O30:O32,'Pt 1 Summary of Data'!O34:O35)</f>
        <v>1419451.3551150502</v>
      </c>
      <c r="M16" s="484">
        <v>6112588</v>
      </c>
      <c r="N16" s="398">
        <f>SUM('[3]Pt 1 Summary of Data'!$Q$26:$Q$35)</f>
        <v>12518917</v>
      </c>
      <c r="O16" s="400">
        <f>SUM('Pt 1 Summary of Data'!Q25:Q28,'Pt 1 Summary of Data'!Q30:Q32,'Pt 1 Summary of Data'!Q34:Q35)</f>
        <v>11169065.166037923</v>
      </c>
      <c r="P16" s="400">
        <f t="shared" si="4"/>
        <v>29800570.166037925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43884304</v>
      </c>
      <c r="D17" s="400">
        <f t="shared" ref="D17:F17" si="6">D15-D16</f>
        <v>39294161</v>
      </c>
      <c r="E17" s="400">
        <f t="shared" si="6"/>
        <v>84770158.337270096</v>
      </c>
      <c r="F17" s="400">
        <f t="shared" si="6"/>
        <v>167948623.33727008</v>
      </c>
      <c r="G17" s="450"/>
      <c r="H17" s="399">
        <f>H15-H16</f>
        <v>139818035</v>
      </c>
      <c r="I17" s="400">
        <f t="shared" ref="I17" si="7">I15-I16</f>
        <v>127933443</v>
      </c>
      <c r="J17" s="400">
        <f t="shared" ref="J17" si="8">J15-J16</f>
        <v>134046259.99333911</v>
      </c>
      <c r="K17" s="400">
        <f t="shared" ref="K17" si="9">K15-K16</f>
        <v>401797737.99333912</v>
      </c>
      <c r="L17" s="450"/>
      <c r="M17" s="399">
        <f>M15-M16</f>
        <v>398493762</v>
      </c>
      <c r="N17" s="400">
        <f t="shared" ref="N17" si="10">N15-N16</f>
        <v>412361060</v>
      </c>
      <c r="O17" s="400">
        <f t="shared" ref="O17" si="11">O15-O16</f>
        <v>432745337.20396209</v>
      </c>
      <c r="P17" s="400">
        <f t="shared" ref="P17" si="12">P15-P16</f>
        <v>1243600159.2039618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88807545.478999987</v>
      </c>
      <c r="H19" s="455"/>
      <c r="I19" s="454"/>
      <c r="J19" s="454"/>
      <c r="K19" s="454"/>
      <c r="L19" s="396">
        <f>+L6+L7-L8-L9-L10+L58</f>
        <v>49323982.064000003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f>
        <v>16230723.484000001</v>
      </c>
      <c r="H20" s="443"/>
      <c r="I20" s="441"/>
      <c r="J20" s="441"/>
      <c r="K20" s="441"/>
      <c r="L20" s="471">
        <f>SUM('Pt 1 Summary of Data'!O44:O47,'Pt 1 Summary of Data'!O49:O51)</f>
        <v>6888294.2190000005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4016765.4353588629</v>
      </c>
      <c r="H21" s="443"/>
      <c r="I21" s="441"/>
      <c r="J21" s="441"/>
      <c r="K21" s="441"/>
      <c r="L21" s="471">
        <f>MAX(L22:L23)</f>
        <v>2957390.5137502477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-24702960.25582274</v>
      </c>
      <c r="H22" s="443"/>
      <c r="I22" s="441"/>
      <c r="J22" s="441"/>
      <c r="K22" s="441"/>
      <c r="L22" s="471">
        <f>+L15-L19-L16-L20</f>
        <v>2935533.9920049403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(G15-G16)*0.05</f>
        <v>4016765.4353588629</v>
      </c>
      <c r="H23" s="443"/>
      <c r="I23" s="441"/>
      <c r="J23" s="441"/>
      <c r="K23" s="441"/>
      <c r="L23" s="471">
        <f>(L15-L16)*0.05</f>
        <v>2957390.5137502477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(G15-G16)*0.03</f>
        <v>2410059.2612153175</v>
      </c>
      <c r="H24" s="443"/>
      <c r="I24" s="441"/>
      <c r="J24" s="441"/>
      <c r="K24" s="441"/>
      <c r="L24" s="471">
        <f>(L15-L16)*0.03</f>
        <v>1774434.3082501483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21489281.802401744</v>
      </c>
      <c r="H25" s="443"/>
      <c r="I25" s="441"/>
      <c r="J25" s="441"/>
      <c r="K25" s="441"/>
      <c r="L25" s="471">
        <f>MIN(L26:L27)</f>
        <v>11265136.087865299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24063002.806181613</v>
      </c>
      <c r="H26" s="443"/>
      <c r="I26" s="441"/>
      <c r="J26" s="441"/>
      <c r="K26" s="441"/>
      <c r="L26" s="471">
        <f>L20+L21+L16</f>
        <v>11265136.087865299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(G15-G16)*0.22+G16</f>
        <v>21489281.802401744</v>
      </c>
      <c r="H27" s="443"/>
      <c r="I27" s="441"/>
      <c r="J27" s="441"/>
      <c r="K27" s="441"/>
      <c r="L27" s="471">
        <f>(L15-L16)*0.22+L16</f>
        <v>14431969.615616139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62661540.791598253</v>
      </c>
      <c r="H28" s="443"/>
      <c r="I28" s="441"/>
      <c r="J28" s="441"/>
      <c r="K28" s="441"/>
      <c r="L28" s="471">
        <f>+L15-L25</f>
        <v>49302125.542254694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19882575.628258198</v>
      </c>
      <c r="H29" s="443"/>
      <c r="I29" s="441"/>
      <c r="J29" s="441"/>
      <c r="K29" s="441"/>
      <c r="L29" s="471">
        <f>MIN(L31:L32)</f>
        <v>11243279.566119991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2410059.2612153175</v>
      </c>
      <c r="H30" s="443"/>
      <c r="I30" s="441"/>
      <c r="J30" s="441"/>
      <c r="K30" s="441"/>
      <c r="L30" s="471">
        <f>MAX(L22,L24)</f>
        <v>2935533.9920049403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22456296.632038068</v>
      </c>
      <c r="H31" s="443"/>
      <c r="I31" s="441"/>
      <c r="J31" s="441"/>
      <c r="K31" s="441"/>
      <c r="L31" s="471">
        <f>+L20+L30+L16</f>
        <v>11243279.566119991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(G15-G16)*0.2+G16</f>
        <v>19882575.628258198</v>
      </c>
      <c r="H32" s="443"/>
      <c r="I32" s="441"/>
      <c r="J32" s="441"/>
      <c r="K32" s="441"/>
      <c r="L32" s="471">
        <f>(L15-L16)*0.2+L16</f>
        <v>13249013.410116041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G15-G32</f>
        <v>64268246.965741798</v>
      </c>
      <c r="H33" s="443"/>
      <c r="I33" s="441"/>
      <c r="J33" s="441"/>
      <c r="K33" s="441"/>
      <c r="L33" s="471">
        <f>L15-L29</f>
        <v>49323982.064000003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1.3818261687819005</v>
      </c>
      <c r="H34" s="462"/>
      <c r="I34" s="463"/>
      <c r="J34" s="463"/>
      <c r="K34" s="463"/>
      <c r="L34" s="469">
        <f>L19/L33</f>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'[2]3 - RC Payment or Charge Calc'!$D$12</f>
        <v>17124977.178942613</v>
      </c>
      <c r="H35" s="443"/>
      <c r="I35" s="441"/>
      <c r="J35" s="441"/>
      <c r="K35" s="441"/>
      <c r="L35" s="477">
        <f>'[2]3 - RC Payment or Charge Calc'!$E$12</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'[2]3 - RC Payment or Charge Calc'!$D$13</f>
        <v>7071697.9965724479</v>
      </c>
      <c r="H36" s="443"/>
      <c r="I36" s="441"/>
      <c r="J36" s="441"/>
      <c r="K36" s="441"/>
      <c r="L36" s="478">
        <f>'[2]3 - RC Payment or Charge Calc'!$E$13</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f>'[4]Pt 1 Summary of Data'!$G$77</f>
        <v>14607</v>
      </c>
      <c r="D38" s="405">
        <f>'[3]Pt 1 Summary of Data'!$E$60</f>
        <v>11951</v>
      </c>
      <c r="E38" s="432">
        <f>'Pt 1 Summary of Data'!E60</f>
        <v>27713.916666666668</v>
      </c>
      <c r="F38" s="432">
        <f>SUM(C38:E38)</f>
        <v>54271.916666666672</v>
      </c>
      <c r="G38" s="448"/>
      <c r="H38" s="404">
        <f>'[4]Pt 1 Summary of Data'!$L$77</f>
        <v>30716</v>
      </c>
      <c r="I38" s="405">
        <f>'[3]Pt 1 Summary of Data'!$K$60</f>
        <v>27564</v>
      </c>
      <c r="J38" s="432">
        <f>'Pt 1 Summary of Data'!K60</f>
        <v>28251.166666666668</v>
      </c>
      <c r="K38" s="432">
        <f>SUM(H38:J38)</f>
        <v>86531.166666666672</v>
      </c>
      <c r="L38" s="448"/>
      <c r="M38" s="404">
        <f>'[4]Pt 1 Summary of Data'!$Q$77</f>
        <v>89500</v>
      </c>
      <c r="N38" s="405">
        <f>'[3]Pt 1 Summary of Data'!$Q$60</f>
        <v>93293</v>
      </c>
      <c r="O38" s="432">
        <f>'Pt 1 Summary of Data'!Q60</f>
        <v>98063.083333333328</v>
      </c>
      <c r="P38" s="432">
        <f>SUM(M38:O38)</f>
        <v>280856.08333333331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9.9454799999999996E-3</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1800</v>
      </c>
      <c r="G40" s="447"/>
      <c r="H40" s="443"/>
      <c r="I40" s="441"/>
      <c r="J40" s="441"/>
      <c r="K40" s="398">
        <v>1556</v>
      </c>
      <c r="L40" s="447"/>
      <c r="M40" s="443"/>
      <c r="N40" s="441"/>
      <c r="O40" s="441"/>
      <c r="P40" s="398">
        <v>1510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9.9454799999999996E-3</v>
      </c>
      <c r="G42" s="447"/>
      <c r="H42" s="443"/>
      <c r="I42" s="441"/>
      <c r="J42" s="441"/>
      <c r="K42" s="436">
        <f>K39*K41</f>
        <v>0</v>
      </c>
      <c r="L42" s="447"/>
      <c r="M42" s="443"/>
      <c r="N42" s="441"/>
      <c r="O42" s="441"/>
      <c r="P42" s="436">
        <f>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0.92114312670881138</v>
      </c>
      <c r="D45" s="436">
        <f t="shared" ref="D45" si="13">D12/D17</f>
        <v>0.94203980564733325</v>
      </c>
      <c r="E45" s="436">
        <f>E12/E17</f>
        <v>1.0979120593323313</v>
      </c>
      <c r="F45" s="436">
        <f>F12/F17</f>
        <v>1.0152543350063676</v>
      </c>
      <c r="G45" s="447"/>
      <c r="H45" s="438">
        <f t="shared" ref="H45:J45" si="14">H12/H17</f>
        <v>0.86676860392151844</v>
      </c>
      <c r="I45" s="436">
        <f t="shared" si="14"/>
        <v>0.81389148841886227</v>
      </c>
      <c r="J45" s="436">
        <f t="shared" si="14"/>
        <v>0.83419173355195786</v>
      </c>
      <c r="K45" s="436">
        <f>K12/K17</f>
        <v>0.83906421928987718</v>
      </c>
      <c r="L45" s="447"/>
      <c r="M45" s="438">
        <f t="shared" ref="M45:P45" si="15">M12/M17</f>
        <v>0.91766277385290662</v>
      </c>
      <c r="N45" s="436">
        <f t="shared" si="15"/>
        <v>0.92486378078473264</v>
      </c>
      <c r="O45" s="436">
        <f t="shared" si="15"/>
        <v>0.96292733895732152</v>
      </c>
      <c r="P45" s="436">
        <f t="shared" si="15"/>
        <v>0.93580159779404803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9.9454799999999996E-3</v>
      </c>
      <c r="G47" s="447"/>
      <c r="H47" s="443"/>
      <c r="I47" s="441"/>
      <c r="J47" s="441"/>
      <c r="K47" s="436">
        <f>K42</f>
        <v>0</v>
      </c>
      <c r="L47" s="447"/>
      <c r="M47" s="443"/>
      <c r="N47" s="441"/>
      <c r="O47" s="441"/>
      <c r="P47" s="436">
        <f>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1.0251998150063677</v>
      </c>
      <c r="G48" s="447"/>
      <c r="H48" s="443"/>
      <c r="I48" s="441"/>
      <c r="J48" s="441"/>
      <c r="K48" s="436">
        <f>K45+K47</f>
        <v>0.83906421928987718</v>
      </c>
      <c r="L48" s="447"/>
      <c r="M48" s="443"/>
      <c r="N48" s="441"/>
      <c r="O48" s="441"/>
      <c r="P48" s="436">
        <f>P45+P47</f>
        <v>0.93580159779404803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1.0251998150063677</v>
      </c>
      <c r="G51" s="447"/>
      <c r="H51" s="444"/>
      <c r="I51" s="442"/>
      <c r="J51" s="442"/>
      <c r="K51" s="436">
        <f>K48</f>
        <v>0.83906421928987718</v>
      </c>
      <c r="L51" s="447"/>
      <c r="M51" s="444"/>
      <c r="N51" s="442"/>
      <c r="O51" s="442"/>
      <c r="P51" s="436">
        <f>P48</f>
        <v>0.93580159779404803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84770158.337270096</v>
      </c>
      <c r="G52" s="447"/>
      <c r="H52" s="443"/>
      <c r="I52" s="441"/>
      <c r="J52" s="441"/>
      <c r="K52" s="400">
        <f>J15-J16</f>
        <v>134046259.99333911</v>
      </c>
      <c r="L52" s="447"/>
      <c r="M52" s="443"/>
      <c r="N52" s="441"/>
      <c r="O52" s="441"/>
      <c r="P52" s="400">
        <f>O15-O16</f>
        <v>432745337.20396209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IF(F48&lt;F50,IF(F52&lt;0,0,(F50-F51)*F52),0)</f>
        <v>0</v>
      </c>
      <c r="G53" s="447"/>
      <c r="H53" s="443"/>
      <c r="I53" s="441"/>
      <c r="J53" s="441"/>
      <c r="K53" s="400">
        <f>IF(K48&lt;K50,IF(K52&lt;0,0,(K50-K51)*K52),0)</f>
        <v>0</v>
      </c>
      <c r="L53" s="447"/>
      <c r="M53" s="443"/>
      <c r="N53" s="441"/>
      <c r="O53" s="441"/>
      <c r="P53" s="400">
        <f>IF(P48&lt;P50,IF(P52&lt;0,0,(P50-P51)*P52),0)</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2" priority="52" stopIfTrue="1" operator="lessThan">
      <formula>0</formula>
    </cfRule>
  </conditionalFormatting>
  <conditionalFormatting sqref="Q38">
    <cfRule type="cellIs" dxfId="51" priority="39" stopIfTrue="1" operator="lessThan">
      <formula>0</formula>
    </cfRule>
  </conditionalFormatting>
  <conditionalFormatting sqref="M38">
    <cfRule type="cellIs" dxfId="50" priority="43" stopIfTrue="1" operator="lessThan">
      <formula>0</formula>
    </cfRule>
  </conditionalFormatting>
  <conditionalFormatting sqref="Q50:T50">
    <cfRule type="cellIs" dxfId="49" priority="38" stopIfTrue="1" operator="lessThan">
      <formula>0</formula>
    </cfRule>
  </conditionalFormatting>
  <conditionalFormatting sqref="H38">
    <cfRule type="cellIs" dxfId="48" priority="47"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50:F50">
    <cfRule type="cellIs" dxfId="14" priority="3" stopIfTrue="1" operator="lessThan">
      <formula>0</formula>
    </cfRule>
  </conditionalFormatting>
  <conditionalFormatting sqref="H50:K50">
    <cfRule type="cellIs" dxfId="13" priority="2" stopIfTrue="1" operator="lessThan">
      <formula>0</formula>
    </cfRule>
  </conditionalFormatting>
  <conditionalFormatting sqref="M50:P50">
    <cfRule type="cellIs" dxfId="12" priority="1" stopIfTrue="1" operator="lessThan">
      <formula>0</formula>
    </cfRule>
  </conditionalFormatting>
  <dataValidations xWindow="2592" yWindow="22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50" fitToWidth="2" pageOrder="overThenDown" orientation="landscape" cellComments="asDisplayed" r:id="rId1"/>
  <headerFooter alignWithMargins="0">
    <oddFooter>&amp;L&amp;F &amp;C Page &amp;P of &amp;N&amp;R[&amp;A
&amp;D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17954</v>
      </c>
      <c r="D4" s="104">
        <f>'Pt 1 Summary of Data'!K56</f>
        <v>18737</v>
      </c>
      <c r="E4" s="104">
        <f>'Pt 1 Summary of Data'!Q56</f>
        <v>56353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588</vt:i4>
      </vt:variant>
    </vt:vector>
  </HeadingPairs>
  <TitlesOfParts>
    <vt:vector size="597"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Magnuson, Debra</cp:lastModifiedBy>
  <cp:lastPrinted>2016-07-27T23:35:45Z</cp:lastPrinted>
  <dcterms:created xsi:type="dcterms:W3CDTF">2012-03-15T16:14:51Z</dcterms:created>
  <dcterms:modified xsi:type="dcterms:W3CDTF">2016-07-28T21:37:41Z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