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45" windowWidth="28530" windowHeight="738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12" i="4" l="1"/>
  <c r="AS12" i="4" l="1"/>
  <c r="L20" i="10" l="1"/>
  <c r="O5" i="4"/>
  <c r="P41" i="10" l="1"/>
  <c r="P37" i="10" l="1"/>
  <c r="O37" i="10"/>
  <c r="Q51" i="4"/>
  <c r="Q47" i="4"/>
  <c r="Q46" i="4"/>
  <c r="Q45" i="4"/>
  <c r="Q44" i="4"/>
  <c r="Q41" i="4"/>
  <c r="Q40" i="4"/>
  <c r="Q39" i="4"/>
  <c r="Q38" i="4"/>
  <c r="Q37" i="4"/>
  <c r="Q35" i="4"/>
  <c r="Q34" i="4"/>
  <c r="Q30" i="4"/>
  <c r="Q27" i="4"/>
  <c r="Q26" i="4"/>
  <c r="D44" i="10"/>
  <c r="C44" i="10"/>
  <c r="C17" i="10"/>
  <c r="C16" i="10"/>
  <c r="C15" i="10"/>
  <c r="D17" i="10"/>
  <c r="Q12" i="4"/>
  <c r="I12" i="4"/>
  <c r="O12" i="4" l="1"/>
  <c r="L19" i="10" s="1"/>
  <c r="L21" i="10" l="1"/>
  <c r="L33" i="10"/>
  <c r="D12" i="10"/>
  <c r="D16" i="10"/>
  <c r="D7" i="10"/>
  <c r="K12" i="4"/>
  <c r="E12" i="4"/>
  <c r="D12" i="4"/>
  <c r="AT5" i="4"/>
  <c r="AS5" i="4"/>
  <c r="Q5" i="4"/>
  <c r="P5" i="4"/>
  <c r="D5" i="4"/>
  <c r="K5" i="4"/>
  <c r="C5" i="10" l="1"/>
  <c r="J12" i="4"/>
</calcChain>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<sst xmlns="http://schemas.openxmlformats.org/spreadsheetml/2006/main" count="563" uniqueCount="501">
  <si>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</si>
  <si>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</si>
  <si>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</si>
  <si>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</si>
  <si>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</si>
  <si>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</si>
  <si>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</si>
  <si>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</si>
  <si>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</si>
  <si>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</si>
  <si>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</si>
  <si>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</si>
  <si>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</si>
  <si>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</si>
  <si>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</si>
  <si>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</si>
  <si>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</si>
  <si>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</si>
  <si>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</si>
  <si>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</si>
  <si>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</si>
  <si>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</si>
  <si>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</si>
  <si>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</si>
  <si>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</si>
  <si>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</si>
  <si>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</si>
  <si>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</si>
  <si>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</si>
  <si>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</si>
  <si>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</si>
  <si>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</si>
  <si>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</si>
  <si>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</si>
  <si>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</si>
  <si>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</si>
  <si>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</si>
  <si>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</si>
  <si>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</si>
  <si>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</si>
  <si>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</si>
  <si>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</si>
  <si>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</si>
  <si>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</si>
  <si>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</si>
  <si>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</si>
  <si>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</si>
  <si>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</si>
  <si>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</si>
  <si>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</si>
  <si>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</si>
  <si>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</si>
  <si>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</si>
  <si>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</si>
  <si>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</si>
  <si>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</si>
  <si>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</si>
  <si>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</si>
  <si>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</si>
  <si>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</si>
  <si>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</si>
  <si>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</si>
  <si>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</si>
  <si>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</si>
  <si>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</si>
  <si>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</si>
  <si>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</si>
  <si>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</si>
  <si>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</si>
  <si>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</si>
  <si>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</si>
  <si>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</si>
  <si>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</si>
  <si>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</si>
  <si>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</si>
  <si>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</si>
  <si>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</si>
  <si>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</si>
  <si>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</si>
  <si>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</si>
  <si>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</si>
  <si>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</si>
  <si>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</si>
  <si>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</si>
  <si>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</si>
  <si>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</si>
  <si>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</si>
  <si>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</si>
  <si>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</si>
  <si>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</si>
  <si>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</si>
  <si>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</si>
  <si>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</si>
  <si>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</si>
  <si>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</si>
  <si>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</si>
  <si>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</si>
  <si>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</si>
  <si>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</si>
  <si>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</si>
  <si>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</si>
  <si>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</si>
  <si>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</si>
  <si>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</si>
  <si>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</si>
  <si>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</si>
  <si>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</si>
  <si>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</si>
  <si>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</si>
  <si>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</si>
  <si>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</si>
  <si>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</si>
  <si>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</si>
  <si>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</si>
  <si>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</si>
  <si>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</si>
  <si>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</si>
  <si>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</si>
  <si>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</si>
  <si>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</si>
  <si>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</si>
  <si>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</si>
  <si>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</si>
  <si>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</si>
  <si>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</si>
  <si>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</si>
  <si>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</si>
  <si>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</si>
  <si>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</si>
  <si>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</si>
  <si>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</si>
  <si>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</si>
  <si>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</si>
  <si>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</si>
  <si>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</si>
  <si>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</si>
  <si>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</si>
  <si>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</si>
  <si>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</si>
  <si>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</si>
  <si>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</si>
  <si>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</si>
  <si>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</si>
  <si>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</si>
  <si>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</si>
  <si>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</si>
  <si>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</si>
  <si>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</si>
  <si>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</si>
  <si>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</si>
  <si>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</si>
  <si>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</si>
  <si>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</si>
  <si>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</si>
  <si>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</si>
  <si>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</si>
  <si>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</si>
  <si>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</si>
  <si>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</si>
  <si>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</si>
  <si>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</si>
  <si>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</si>
  <si>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</si>
  <si>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</si>
  <si>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</si>
  <si>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</si>
  <si>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</si>
  <si>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</si>
  <si>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</si>
  <si>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</si>
  <si>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</si>
  <si>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</si>
  <si>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</si>
  <si>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</si>
  <si>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</si>
  <si>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</si>
  <si>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</si>
  <si>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</si>
  <si>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</si>
  <si>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</si>
  <si>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</si>
  <si>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</si>
  <si>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</si>
  <si>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</si>
  <si>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</si>
  <si>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</si>
  <si>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</si>
  <si>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</si>
  <si>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</si>
  <si>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</si>
  <si>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</si>
  <si>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</si>
  <si>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</si>
  <si>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</si>
  <si>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</si>
  <si>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</si>
  <si>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</si>
  <si>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</si>
  <si>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</si>
  <si>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</si>
  <si>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</si>
  <si>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</si>
  <si>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</si>
  <si>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</si>
  <si>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</si>
  <si>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</si>
  <si>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</si>
  <si>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</si>
  <si>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</si>
  <si>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</si>
  <si>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</si>
  <si>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</si>
  <si>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</si>
  <si>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</si>
  <si>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</si>
  <si>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</si>
  <si>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</si>
  <si>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</si>
  <si>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</si>
  <si>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</si>
  <si>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</si>
  <si>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</si>
  <si>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</si>
  <si>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</si>
  <si>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</si>
  <si>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</si>
  <si>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</si>
  <si>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</si>
  <si>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</si>
  <si>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</si>
  <si>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</si>
  <si>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</si>
  <si>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</si>
  <si>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</si>
  <si>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</si>
  <si>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</si>
  <si>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</si>
  <si>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</si>
  <si>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</si>
  <si>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</si>
  <si>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</si>
  <si>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</si>
  <si>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</si>
  <si>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</si>
  <si>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</si>
  <si>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</si>
  <si>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</si>
  <si>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</si>
  <si>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</si>
  <si>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</si>
  <si>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</si>
  <si>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</si>
  <si>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</si>
  <si>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</si>
  <si>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</si>
  <si>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</si>
  <si>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</si>
  <si>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</si>
  <si>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</si>
  <si>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</si>
  <si>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</si>
  <si>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</si>
  <si>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</si>
  <si>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</si>
  <si>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</si>
  <si>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</si>
  <si>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</si>
  <si>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</si>
  <si>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</si>
  <si>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</si>
  <si>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</si>
  <si>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</si>
  <si>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</si>
  <si>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</si>
  <si>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</si>
  <si>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</si>
  <si>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</si>
  <si>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</si>
  <si>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</si>
  <si>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</si>
  <si>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</si>
  <si>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</si>
  <si>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</si>
  <si>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</si>
  <si>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</si>
  <si>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</si>
  <si>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</si>
  <si>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</si>
  <si>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</si>
  <si>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</si>
  <si>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</si>
  <si>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</si>
  <si>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</si>
  <si>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</si>
  <si>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</si>
  <si>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</si>
  <si>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</si>
  <si>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</si>
  <si>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</si>
  <si>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</si>
  <si>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</si>
  <si>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</si>
  <si>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</si>
  <si>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</si>
  <si>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</si>
  <si>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</si>
  <si>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</si>
  <si>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</si>
  <si>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</si>
  <si>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</si>
  <si>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</si>
  <si>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</si>
  <si>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</si>
  <si>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</si>
  <si>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</si>
  <si>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</si>
  <si>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</si>
  <si>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</si>
  <si>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</si>
  <si>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</si>
  <si>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</si>
  <si>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</si>
  <si>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</si>
  <si>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</si>
  <si>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</si>
  <si>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</si>
  <si>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</si>
  <si>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</si>
  <si>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</si>
  <si>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</si>
  <si>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</si>
  <si>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</si>
  <si>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</si>
  <si>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</si>
  <si>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</si>
  <si>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</si>
  <si>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</si>
  <si>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</si>
  <si>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</si>
  <si>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</si>
  <si>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</si>
  <si>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</si>
  <si>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</si>
  <si>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</si>
  <si>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</si>
  <si>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</si>
  <si>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</si>
  <si>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</si>
  <si>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</si>
  <si>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</si>
  <si>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</si>
  <si>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</si>
  <si>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</si>
  <si>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</si>
  <si>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</si>
  <si>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</si>
  <si>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</si>
  <si>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</si>
  <si>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</si>
  <si>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</si>
  <si>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</si>
  <si>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</si>
  <si>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</si>
  <si>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</si>
  <si>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</si>
  <si>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</si>
  <si>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</si>
  <si>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</si>
  <si>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</si>
  <si>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</si>
  <si>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</si>
  <si>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</si>
  <si>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</si>
  <si>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</si>
  <si>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</si>
  <si>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</si>
  <si>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</si>
  <si>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</si>
  <si>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</si>
  <si>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</si>
  <si>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</si>
  <si>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</si>
  <si>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</si>
  <si>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</si>
  <si>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</si>
  <si>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</si>
  <si>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</si>
  <si>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</si>
  <si>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</si>
  <si>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</si>
  <si>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</si>
  <si>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</si>
  <si>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</si>
  <si>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</si>
  <si>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</si>
  <si>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</si>
  <si>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</si>
  <si>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</si>
  <si>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</si>
  <si>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</si>
  <si>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</si>
  <si>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</si>
  <si>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</si>
  <si>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</si>
  <si>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</si>
  <si>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</si>
  <si>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</si>
  <si>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</si>
  <si>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</si>
  <si>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</si>
  <si>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</si>
  <si>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</si>
  <si>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</si>
  <si>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</si>
  <si>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</si>
  <si>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</si>
  <si>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</si>
  <si>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</si>
  <si>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</si>
  <si>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</si>
  <si>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</si>
  <si>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</si>
  <si>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</si>
  <si>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</si>
  <si>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</si>
  <si>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</si>
  <si>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</si>
  <si>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</si>
  <si>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</si>
  <si>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</si>
  <si>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</si>
  <si>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</si>
  <si>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</si>
  <si>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</si>
  <si>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</si>
  <si>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</si>
  <si>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</si>
  <si>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</si>
  <si>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</si>
  <si>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</si>
  <si>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</si>
  <si>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</si>
  <si>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</si>
  <si>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</si>
  <si>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</si>
  <si>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</si>
  <si>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</si>
  <si>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</si>
  <si>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</si>
  <si>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</si>
  <si>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</si>
  <si>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</si>
  <si>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</si>
  <si>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</si>
  <si>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</si>
  <si>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</si>
  <si>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</si>
  <si>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</si>
  <si>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</si>
  <si>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</si>
  <si>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</si>
  <si>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</si>
  <si>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</si>
  <si>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</si>
  <si>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</si>
  <si>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</si>
  <si>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</si>
  <si>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</si>
  <si>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</si>
  <si>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</si>
  <si>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</si>
  <si>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</si>
  <si>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</si>
  <si>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</si>
  <si>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</si>
  <si>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</si>
  <si>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</si>
  <si>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</si>
  <si>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</si>
  <si>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</si>
  <si>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</si>
  <si>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</si>
  <si>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</si>
  <si>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</si>
  <si>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</si>
  <si>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</si>
  <si>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</si>
  <si>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</si>
  <si>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</si>
  <si>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</si>
  <si>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</si>
  <si>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</si>
  <si>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</si>
  <si>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</si>
  <si>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Providence Health Plan</t>
  </si>
  <si>
    <t>2014</t>
  </si>
  <si>
    <t>PO Box 4327 Portland , OR 97208</t>
  </si>
  <si>
    <t>930863097</t>
  </si>
  <si>
    <t>95005</t>
  </si>
  <si>
    <t>56707</t>
  </si>
  <si>
    <t>323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</si>
</sst>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178</v>
      </c>
    </row>
    <row r="13" spans="1:6" x14ac:dyDescent="0.2">
      <c r="B13" s="232" t="s">
        <v>50</v>
      </c>
      <c r="C13" s="378" t="s">
        <v>178</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T12" sqref="AT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Claims'!D15+'Pt 2 Premium and Claims'!D16</f>
        <v>52162519</v>
      </c>
      <c r="E5" s="106">
        <v>49261392</v>
      </c>
      <c r="F5" s="106"/>
      <c r="G5" s="106"/>
      <c r="H5" s="106"/>
      <c r="I5" s="105">
        <v>43190342</v>
      </c>
      <c r="J5" s="105">
        <v>133331135</v>
      </c>
      <c r="K5" s="106">
        <f>'Pt 2 Premium and Claims'!K5+'Pt 2 Premium and Claims'!K6-'Pt 2 Premium and Claims'!K7+'Pt 2 Premium and Claims'!K16</f>
        <v>133331135</v>
      </c>
      <c r="L5" s="106"/>
      <c r="M5" s="106"/>
      <c r="N5" s="106"/>
      <c r="O5" s="105">
        <f>+'Pt 2 Premium and Claims'!O5+'Pt 2 Premium and Claims'!O16</f>
        <v>17955458</v>
      </c>
      <c r="P5" s="105">
        <f>'Pt 2 Premium and Claims'!P5+'Pt 2 Premium and Claims'!P6-'Pt 2 Premium and Claims'!P7</f>
        <v>424879977</v>
      </c>
      <c r="Q5" s="106">
        <f>'Pt 2 Premium and Claims'!Q5+'Pt 2 Premium and Claims'!Q6-'Pt 2 Premium and Claims'!Q7</f>
        <v>424879977</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f>
        <v>452813883</v>
      </c>
      <c r="AT5" s="107">
        <f>'Pt 2 Premium and Claims'!AT5+'Pt 2 Premium and Claims'!AT6-'Pt 2 Premium and Claims'!AT7</f>
        <v>1054904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-260880</v>
      </c>
      <c r="E8" s="289"/>
      <c r="F8" s="290"/>
      <c r="G8" s="290"/>
      <c r="H8" s="290"/>
      <c r="I8" s="293"/>
      <c r="J8" s="109">
        <v>-564379</v>
      </c>
      <c r="K8" s="289"/>
      <c r="L8" s="290"/>
      <c r="M8" s="290"/>
      <c r="N8" s="290"/>
      <c r="O8" s="293"/>
      <c r="P8" s="109">
        <v>-2052349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-611840</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50344856</v>
      </c>
      <c r="E12" s="106">
        <f>'Pt 2 Premium and Claims'!E54</f>
        <v>46363481</v>
      </c>
      <c r="F12" s="106"/>
      <c r="G12" s="106"/>
      <c r="H12" s="106"/>
      <c r="I12" s="105">
        <f>+'Pt 2 Premium and Claims'!I54</f>
        <v>40637907</v>
      </c>
      <c r="J12" s="105">
        <f>'Pt 2 Premium and Claims'!J54</f>
        <v>95552872</v>
      </c>
      <c r="K12" s="106">
        <f>'Pt 2 Premium and Claims'!K54</f>
        <v>105811604</v>
      </c>
      <c r="L12" s="106"/>
      <c r="M12" s="106"/>
      <c r="N12" s="106"/>
      <c r="O12" s="105">
        <f>+'Pt 2 Premium and Claims'!O54</f>
        <v>12715705</v>
      </c>
      <c r="P12" s="105">
        <v>374317501</v>
      </c>
      <c r="Q12" s="106">
        <f>+'Pt 2 Premium and Claims'!Q54</f>
        <v>381412215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408874109</v>
      </c>
      <c r="AT12" s="107">
        <f>+'Pt 2 Premium and Claims'!AT54</f>
        <v>1123331</v>
      </c>
      <c r="AU12" s="107"/>
      <c r="AV12" s="312"/>
      <c r="AW12" s="317"/>
    </row>
    <row r="13" spans="1:49" ht="25.5" x14ac:dyDescent="0.2">
      <c r="B13" s="155" t="s">
        <v>230</v>
      </c>
      <c r="C13" s="62" t="s">
        <v>37</v>
      </c>
      <c r="D13" s="109">
        <v>7930809</v>
      </c>
      <c r="E13" s="110">
        <v>7743554</v>
      </c>
      <c r="F13" s="110"/>
      <c r="G13" s="289"/>
      <c r="H13" s="290"/>
      <c r="I13" s="109">
        <v>6787278</v>
      </c>
      <c r="J13" s="109">
        <v>17351149</v>
      </c>
      <c r="K13" s="110">
        <v>15672968</v>
      </c>
      <c r="L13" s="110"/>
      <c r="M13" s="289"/>
      <c r="N13" s="290"/>
      <c r="O13" s="109">
        <v>2454672</v>
      </c>
      <c r="P13" s="109">
        <v>50482329</v>
      </c>
      <c r="Q13" s="110">
        <v>45411884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27366170</v>
      </c>
      <c r="AT13" s="113">
        <v>485635</v>
      </c>
      <c r="AU13" s="113"/>
      <c r="AV13" s="311"/>
      <c r="AW13" s="318"/>
    </row>
    <row r="14" spans="1:49" ht="25.5" x14ac:dyDescent="0.2">
      <c r="B14" s="155" t="s">
        <v>231</v>
      </c>
      <c r="C14" s="62" t="s">
        <v>6</v>
      </c>
      <c r="D14" s="109">
        <v>334171</v>
      </c>
      <c r="E14" s="110">
        <v>334171</v>
      </c>
      <c r="F14" s="110"/>
      <c r="G14" s="288"/>
      <c r="H14" s="291"/>
      <c r="I14" s="109">
        <v>292903</v>
      </c>
      <c r="J14" s="109">
        <v>990720</v>
      </c>
      <c r="K14" s="110">
        <v>990720</v>
      </c>
      <c r="L14" s="110"/>
      <c r="M14" s="288"/>
      <c r="N14" s="291"/>
      <c r="O14" s="109">
        <v>155165</v>
      </c>
      <c r="P14" s="109">
        <v>3031702</v>
      </c>
      <c r="Q14" s="110">
        <v>3031702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3055013</v>
      </c>
      <c r="AT14" s="113">
        <v>707</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-260880</v>
      </c>
      <c r="E16" s="289"/>
      <c r="F16" s="290"/>
      <c r="G16" s="291"/>
      <c r="H16" s="291"/>
      <c r="I16" s="293"/>
      <c r="J16" s="109">
        <v>-564379</v>
      </c>
      <c r="K16" s="289"/>
      <c r="L16" s="290"/>
      <c r="M16" s="291"/>
      <c r="N16" s="291"/>
      <c r="O16" s="293"/>
      <c r="P16" s="109">
        <v>-2052349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-611840</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24142</v>
      </c>
      <c r="E26" s="110">
        <v>24142</v>
      </c>
      <c r="F26" s="110"/>
      <c r="G26" s="110"/>
      <c r="H26" s="110"/>
      <c r="I26" s="109">
        <v>17166</v>
      </c>
      <c r="J26" s="109">
        <v>55679</v>
      </c>
      <c r="K26" s="110">
        <v>55679</v>
      </c>
      <c r="L26" s="110"/>
      <c r="M26" s="110"/>
      <c r="N26" s="110"/>
      <c r="O26" s="109">
        <v>6014</v>
      </c>
      <c r="P26" s="109">
        <v>188448</v>
      </c>
      <c r="Q26" s="110">
        <f>+P26</f>
        <v>188448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395</v>
      </c>
      <c r="AU26" s="113"/>
      <c r="AV26" s="113"/>
      <c r="AW26" s="318"/>
    </row>
    <row r="27" spans="1:49" s="5" customFormat="1" x14ac:dyDescent="0.2">
      <c r="B27" s="158" t="s">
        <v>244</v>
      </c>
      <c r="C27" s="62"/>
      <c r="D27" s="109">
        <v>285200</v>
      </c>
      <c r="E27" s="110">
        <v>285200</v>
      </c>
      <c r="F27" s="110"/>
      <c r="G27" s="110"/>
      <c r="H27" s="110"/>
      <c r="I27" s="109">
        <v>202784</v>
      </c>
      <c r="J27" s="109">
        <v>913510</v>
      </c>
      <c r="K27" s="110">
        <v>913510</v>
      </c>
      <c r="L27" s="110"/>
      <c r="M27" s="110"/>
      <c r="N27" s="110"/>
      <c r="O27" s="109">
        <v>98670</v>
      </c>
      <c r="P27" s="109">
        <v>2948045</v>
      </c>
      <c r="Q27" s="110">
        <f>+P27</f>
        <v>2948045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3141865</v>
      </c>
      <c r="AT27" s="113">
        <v>7319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719291</v>
      </c>
      <c r="E30" s="110">
        <v>719291</v>
      </c>
      <c r="F30" s="110"/>
      <c r="G30" s="110"/>
      <c r="H30" s="110"/>
      <c r="I30" s="109">
        <v>511434</v>
      </c>
      <c r="J30" s="109">
        <v>953673</v>
      </c>
      <c r="K30" s="110">
        <v>953673</v>
      </c>
      <c r="L30" s="110"/>
      <c r="M30" s="110"/>
      <c r="N30" s="110"/>
      <c r="O30" s="109">
        <v>103008</v>
      </c>
      <c r="P30" s="109">
        <v>3283636</v>
      </c>
      <c r="Q30" s="110">
        <f>+P30</f>
        <v>3283636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6765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751885</v>
      </c>
      <c r="E34" s="110">
        <v>751885</v>
      </c>
      <c r="F34" s="110"/>
      <c r="G34" s="110"/>
      <c r="H34" s="110"/>
      <c r="I34" s="109">
        <v>534609</v>
      </c>
      <c r="J34" s="109">
        <v>1734101</v>
      </c>
      <c r="K34" s="110">
        <v>1734101</v>
      </c>
      <c r="L34" s="110"/>
      <c r="M34" s="110"/>
      <c r="N34" s="110"/>
      <c r="O34" s="109">
        <v>187304</v>
      </c>
      <c r="P34" s="109">
        <v>5869204</v>
      </c>
      <c r="Q34" s="110">
        <f>+P34</f>
        <v>5869204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12315</v>
      </c>
      <c r="AU34" s="113"/>
      <c r="AV34" s="113"/>
      <c r="AW34" s="318"/>
    </row>
    <row r="35" spans="1:49" x14ac:dyDescent="0.2">
      <c r="B35" s="158" t="s">
        <v>252</v>
      </c>
      <c r="C35" s="62"/>
      <c r="D35" s="109">
        <v>29036</v>
      </c>
      <c r="E35" s="110">
        <v>29036</v>
      </c>
      <c r="F35" s="110"/>
      <c r="G35" s="110"/>
      <c r="H35" s="110"/>
      <c r="I35" s="109">
        <v>20645</v>
      </c>
      <c r="J35" s="109">
        <v>67042</v>
      </c>
      <c r="K35" s="110">
        <v>67042</v>
      </c>
      <c r="L35" s="110"/>
      <c r="M35" s="110"/>
      <c r="N35" s="110"/>
      <c r="O35" s="109">
        <v>7241</v>
      </c>
      <c r="P35" s="109">
        <v>229584</v>
      </c>
      <c r="Q35" s="110">
        <f>+P35</f>
        <v>229584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85239</v>
      </c>
      <c r="E37" s="118">
        <v>85239</v>
      </c>
      <c r="F37" s="118"/>
      <c r="G37" s="118"/>
      <c r="H37" s="118"/>
      <c r="I37" s="117">
        <v>60607</v>
      </c>
      <c r="J37" s="117">
        <v>233411</v>
      </c>
      <c r="K37" s="118">
        <v>233411</v>
      </c>
      <c r="L37" s="118"/>
      <c r="M37" s="118"/>
      <c r="N37" s="118"/>
      <c r="O37" s="117">
        <v>25211</v>
      </c>
      <c r="P37" s="117">
        <v>1104090</v>
      </c>
      <c r="Q37" s="118">
        <f>+P37</f>
        <v>1104090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1858983</v>
      </c>
      <c r="AT37" s="119"/>
      <c r="AU37" s="119"/>
      <c r="AV37" s="119">
        <v>1514037</v>
      </c>
      <c r="AW37" s="317"/>
    </row>
    <row r="38" spans="1:49" x14ac:dyDescent="0.2">
      <c r="B38" s="155" t="s">
        <v>255</v>
      </c>
      <c r="C38" s="62" t="s">
        <v>16</v>
      </c>
      <c r="D38" s="109">
        <v>63930</v>
      </c>
      <c r="E38" s="110">
        <v>63930</v>
      </c>
      <c r="F38" s="110"/>
      <c r="G38" s="110"/>
      <c r="H38" s="110"/>
      <c r="I38" s="109">
        <v>45456</v>
      </c>
      <c r="J38" s="109">
        <v>175057</v>
      </c>
      <c r="K38" s="110">
        <v>175057</v>
      </c>
      <c r="L38" s="110"/>
      <c r="M38" s="110"/>
      <c r="N38" s="110"/>
      <c r="O38" s="109">
        <v>18908</v>
      </c>
      <c r="P38" s="109">
        <v>828068</v>
      </c>
      <c r="Q38" s="110">
        <f>+P38</f>
        <v>828068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1394236</v>
      </c>
      <c r="AT38" s="113"/>
      <c r="AU38" s="113"/>
      <c r="AV38" s="113">
        <v>1135528</v>
      </c>
      <c r="AW38" s="318"/>
    </row>
    <row r="39" spans="1:49" x14ac:dyDescent="0.2">
      <c r="B39" s="158" t="s">
        <v>256</v>
      </c>
      <c r="C39" s="62" t="s">
        <v>17</v>
      </c>
      <c r="D39" s="109">
        <v>53276</v>
      </c>
      <c r="E39" s="110">
        <v>53276</v>
      </c>
      <c r="F39" s="110"/>
      <c r="G39" s="110"/>
      <c r="H39" s="110"/>
      <c r="I39" s="109">
        <v>37881</v>
      </c>
      <c r="J39" s="109">
        <v>145883</v>
      </c>
      <c r="K39" s="110">
        <v>145883</v>
      </c>
      <c r="L39" s="110"/>
      <c r="M39" s="110"/>
      <c r="N39" s="110"/>
      <c r="O39" s="109">
        <v>15757</v>
      </c>
      <c r="P39" s="109">
        <v>690056</v>
      </c>
      <c r="Q39" s="110">
        <f>+P39</f>
        <v>690056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1161863</v>
      </c>
      <c r="AT39" s="113"/>
      <c r="AU39" s="113"/>
      <c r="AV39" s="113">
        <v>946273</v>
      </c>
      <c r="AW39" s="318"/>
    </row>
    <row r="40" spans="1:49" x14ac:dyDescent="0.2">
      <c r="B40" s="158" t="s">
        <v>257</v>
      </c>
      <c r="C40" s="62" t="s">
        <v>38</v>
      </c>
      <c r="D40" s="109">
        <v>10655</v>
      </c>
      <c r="E40" s="110">
        <v>10655</v>
      </c>
      <c r="F40" s="110"/>
      <c r="G40" s="110"/>
      <c r="H40" s="110"/>
      <c r="I40" s="109">
        <v>7576</v>
      </c>
      <c r="J40" s="109">
        <v>29276</v>
      </c>
      <c r="K40" s="110">
        <v>29276</v>
      </c>
      <c r="L40" s="110"/>
      <c r="M40" s="110"/>
      <c r="N40" s="110"/>
      <c r="O40" s="109">
        <v>3162</v>
      </c>
      <c r="P40" s="109">
        <v>138011</v>
      </c>
      <c r="Q40" s="110">
        <f>+P40</f>
        <v>138011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232372</v>
      </c>
      <c r="AT40" s="113"/>
      <c r="AU40" s="113"/>
      <c r="AV40" s="113">
        <v>189255</v>
      </c>
      <c r="AW40" s="318"/>
    </row>
    <row r="41" spans="1:49" s="5" customFormat="1" ht="25.5" x14ac:dyDescent="0.2">
      <c r="A41" s="35"/>
      <c r="B41" s="158" t="s">
        <v>258</v>
      </c>
      <c r="C41" s="62" t="s">
        <v>129</v>
      </c>
      <c r="D41" s="109"/>
      <c r="E41" s="110"/>
      <c r="F41" s="110"/>
      <c r="G41" s="110"/>
      <c r="H41" s="110"/>
      <c r="I41" s="109"/>
      <c r="J41" s="109">
        <v>399310</v>
      </c>
      <c r="K41" s="110">
        <v>399310</v>
      </c>
      <c r="L41" s="110"/>
      <c r="M41" s="110"/>
      <c r="N41" s="110"/>
      <c r="O41" s="109"/>
      <c r="P41" s="109">
        <v>971023</v>
      </c>
      <c r="Q41" s="110">
        <f>+P41</f>
        <v>971023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100111</v>
      </c>
      <c r="AT41" s="113"/>
      <c r="AU41" s="113"/>
      <c r="AV41" s="113">
        <v>20952</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1596025</v>
      </c>
      <c r="E44" s="118">
        <v>1596025</v>
      </c>
      <c r="F44" s="118"/>
      <c r="G44" s="118"/>
      <c r="H44" s="118"/>
      <c r="I44" s="117">
        <v>1134813</v>
      </c>
      <c r="J44" s="117">
        <v>1827715</v>
      </c>
      <c r="K44" s="118">
        <v>1827715</v>
      </c>
      <c r="L44" s="118"/>
      <c r="M44" s="118"/>
      <c r="N44" s="118"/>
      <c r="O44" s="117">
        <v>197416</v>
      </c>
      <c r="P44" s="117">
        <v>2699169</v>
      </c>
      <c r="Q44" s="118">
        <f>+P44</f>
        <v>2699169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453943</v>
      </c>
      <c r="AT44" s="119">
        <v>20550</v>
      </c>
      <c r="AU44" s="119"/>
      <c r="AV44" s="119">
        <v>6005310</v>
      </c>
      <c r="AW44" s="317"/>
    </row>
    <row r="45" spans="1:49" x14ac:dyDescent="0.2">
      <c r="B45" s="161" t="s">
        <v>262</v>
      </c>
      <c r="C45" s="62" t="s">
        <v>19</v>
      </c>
      <c r="D45" s="109">
        <v>2076032</v>
      </c>
      <c r="E45" s="110">
        <v>2076032</v>
      </c>
      <c r="F45" s="110"/>
      <c r="G45" s="110"/>
      <c r="H45" s="110"/>
      <c r="I45" s="109">
        <v>1476110</v>
      </c>
      <c r="J45" s="109">
        <v>3225202</v>
      </c>
      <c r="K45" s="110">
        <v>3225202</v>
      </c>
      <c r="L45" s="110"/>
      <c r="M45" s="110"/>
      <c r="N45" s="110"/>
      <c r="O45" s="109">
        <v>348361</v>
      </c>
      <c r="P45" s="109">
        <v>7379118</v>
      </c>
      <c r="Q45" s="110">
        <f>+P45</f>
        <v>7379118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5968903</v>
      </c>
      <c r="AT45" s="113">
        <v>23581</v>
      </c>
      <c r="AU45" s="113"/>
      <c r="AV45" s="113">
        <v>11448680</v>
      </c>
      <c r="AW45" s="318"/>
    </row>
    <row r="46" spans="1:49" x14ac:dyDescent="0.2">
      <c r="B46" s="161" t="s">
        <v>263</v>
      </c>
      <c r="C46" s="62" t="s">
        <v>20</v>
      </c>
      <c r="D46" s="109">
        <v>1226817</v>
      </c>
      <c r="E46" s="110">
        <v>1226817</v>
      </c>
      <c r="F46" s="110"/>
      <c r="G46" s="110"/>
      <c r="H46" s="110"/>
      <c r="I46" s="109">
        <v>872297</v>
      </c>
      <c r="J46" s="109">
        <v>1791160</v>
      </c>
      <c r="K46" s="110">
        <v>1791160</v>
      </c>
      <c r="L46" s="110"/>
      <c r="M46" s="110"/>
      <c r="N46" s="110"/>
      <c r="O46" s="109">
        <v>193467</v>
      </c>
      <c r="P46" s="109">
        <v>3346475</v>
      </c>
      <c r="Q46" s="110">
        <f>+P46</f>
        <v>3346475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1403136</v>
      </c>
      <c r="AT46" s="113">
        <v>95</v>
      </c>
      <c r="AU46" s="113"/>
      <c r="AV46" s="113">
        <v>797519</v>
      </c>
      <c r="AW46" s="318"/>
    </row>
    <row r="47" spans="1:49" x14ac:dyDescent="0.2">
      <c r="B47" s="161" t="s">
        <v>264</v>
      </c>
      <c r="C47" s="62" t="s">
        <v>21</v>
      </c>
      <c r="D47" s="109">
        <v>1020112</v>
      </c>
      <c r="E47" s="110">
        <v>1020112</v>
      </c>
      <c r="F47" s="110"/>
      <c r="G47" s="110"/>
      <c r="H47" s="110"/>
      <c r="I47" s="109">
        <v>725325</v>
      </c>
      <c r="J47" s="109">
        <v>4231262</v>
      </c>
      <c r="K47" s="110">
        <v>4231262</v>
      </c>
      <c r="L47" s="110"/>
      <c r="M47" s="110"/>
      <c r="N47" s="110"/>
      <c r="O47" s="109">
        <v>457028</v>
      </c>
      <c r="P47" s="109">
        <v>6786586</v>
      </c>
      <c r="Q47" s="110">
        <f>+P47</f>
        <v>6786586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1181524</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4459379</v>
      </c>
      <c r="E51" s="110">
        <v>4459379</v>
      </c>
      <c r="F51" s="110"/>
      <c r="G51" s="110"/>
      <c r="H51" s="110"/>
      <c r="I51" s="109">
        <v>3170728</v>
      </c>
      <c r="J51" s="109">
        <v>3349206</v>
      </c>
      <c r="K51" s="110">
        <v>3349206</v>
      </c>
      <c r="L51" s="110"/>
      <c r="M51" s="110"/>
      <c r="N51" s="110"/>
      <c r="O51" s="109">
        <v>361755</v>
      </c>
      <c r="P51" s="109">
        <v>7561116</v>
      </c>
      <c r="Q51" s="110">
        <f>+P51</f>
        <v>7561116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18750444</v>
      </c>
      <c r="AT51" s="113">
        <v>80976</v>
      </c>
      <c r="AU51" s="113"/>
      <c r="AV51" s="113">
        <v>11941635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36639905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7229</v>
      </c>
      <c r="E56" s="122">
        <v>7229</v>
      </c>
      <c r="F56" s="122"/>
      <c r="G56" s="122"/>
      <c r="H56" s="122"/>
      <c r="I56" s="121">
        <v>5668</v>
      </c>
      <c r="J56" s="121">
        <v>15016</v>
      </c>
      <c r="K56" s="122">
        <v>15016</v>
      </c>
      <c r="L56" s="122"/>
      <c r="M56" s="122"/>
      <c r="N56" s="122"/>
      <c r="O56" s="121">
        <v>2419</v>
      </c>
      <c r="P56" s="121">
        <v>50937</v>
      </c>
      <c r="Q56" s="122">
        <v>50937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40818</v>
      </c>
      <c r="AT56" s="123">
        <v>168</v>
      </c>
      <c r="AU56" s="123"/>
      <c r="AV56" s="123">
        <v>67526</v>
      </c>
      <c r="AW56" s="309"/>
    </row>
    <row r="57" spans="2:49" x14ac:dyDescent="0.2">
      <c r="B57" s="161" t="s">
        <v>273</v>
      </c>
      <c r="C57" s="62" t="s">
        <v>25</v>
      </c>
      <c r="D57" s="124">
        <v>12017</v>
      </c>
      <c r="E57" s="125">
        <v>12017</v>
      </c>
      <c r="F57" s="125"/>
      <c r="G57" s="125"/>
      <c r="H57" s="125"/>
      <c r="I57" s="124">
        <v>8794</v>
      </c>
      <c r="J57" s="124">
        <v>25559</v>
      </c>
      <c r="K57" s="125">
        <v>25559</v>
      </c>
      <c r="L57" s="125"/>
      <c r="M57" s="125"/>
      <c r="N57" s="125"/>
      <c r="O57" s="124">
        <v>4005</v>
      </c>
      <c r="P57" s="124">
        <v>95372</v>
      </c>
      <c r="Q57" s="125">
        <v>95372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42907</v>
      </c>
      <c r="AT57" s="126">
        <v>168</v>
      </c>
      <c r="AU57" s="126"/>
      <c r="AV57" s="126">
        <v>157842</v>
      </c>
      <c r="AW57" s="310"/>
    </row>
    <row r="58" spans="2:49" x14ac:dyDescent="0.2">
      <c r="B58" s="161" t="s">
        <v>274</v>
      </c>
      <c r="C58" s="62" t="s">
        <v>26</v>
      </c>
      <c r="D58" s="330"/>
      <c r="E58" s="331"/>
      <c r="F58" s="331"/>
      <c r="G58" s="331"/>
      <c r="H58" s="331"/>
      <c r="I58" s="330"/>
      <c r="J58" s="124">
        <v>2861</v>
      </c>
      <c r="K58" s="125">
        <v>2861</v>
      </c>
      <c r="L58" s="125"/>
      <c r="M58" s="125"/>
      <c r="N58" s="125"/>
      <c r="O58" s="124">
        <v>309</v>
      </c>
      <c r="P58" s="124">
        <v>599</v>
      </c>
      <c r="Q58" s="125">
        <v>599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31</v>
      </c>
      <c r="AT58" s="126"/>
      <c r="AU58" s="126"/>
      <c r="AV58" s="126">
        <v>6</v>
      </c>
      <c r="AW58" s="310"/>
    </row>
    <row r="59" spans="2:49" x14ac:dyDescent="0.2">
      <c r="B59" s="161" t="s">
        <v>275</v>
      </c>
      <c r="C59" s="62" t="s">
        <v>27</v>
      </c>
      <c r="D59" s="124">
        <v>143417</v>
      </c>
      <c r="E59" s="125">
        <v>143417</v>
      </c>
      <c r="F59" s="125"/>
      <c r="G59" s="125"/>
      <c r="H59" s="125"/>
      <c r="I59" s="124">
        <v>101973</v>
      </c>
      <c r="J59" s="124">
        <v>330768</v>
      </c>
      <c r="K59" s="125">
        <v>330768</v>
      </c>
      <c r="L59" s="125"/>
      <c r="M59" s="125"/>
      <c r="N59" s="125"/>
      <c r="O59" s="124">
        <v>35727</v>
      </c>
      <c r="P59" s="124">
        <v>1119511</v>
      </c>
      <c r="Q59" s="125">
        <v>1119511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506140</v>
      </c>
      <c r="AT59" s="126">
        <v>2349</v>
      </c>
      <c r="AU59" s="126"/>
      <c r="AV59" s="126">
        <v>1851263</v>
      </c>
      <c r="AW59" s="310"/>
    </row>
    <row r="60" spans="2:49" x14ac:dyDescent="0.2">
      <c r="B60" s="161" t="s">
        <v>276</v>
      </c>
      <c r="C60" s="62"/>
      <c r="D60" s="127">
        <v>11951</v>
      </c>
      <c r="E60" s="128">
        <v>11951</v>
      </c>
      <c r="F60" s="128"/>
      <c r="G60" s="128"/>
      <c r="H60" s="128"/>
      <c r="I60" s="127">
        <v>8498</v>
      </c>
      <c r="J60" s="127">
        <v>27564</v>
      </c>
      <c r="K60" s="128">
        <v>27564</v>
      </c>
      <c r="L60" s="128"/>
      <c r="M60" s="128"/>
      <c r="N60" s="128"/>
      <c r="O60" s="127">
        <v>2977</v>
      </c>
      <c r="P60" s="127">
        <v>93293</v>
      </c>
      <c r="Q60" s="128">
        <v>93293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42178</v>
      </c>
      <c r="AT60" s="129">
        <v>196</v>
      </c>
      <c r="AU60" s="129"/>
      <c r="AV60" s="129">
        <v>154272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15196638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K5" activePane="bottomRight" state="frozen"/>
      <selection activeCell="B1" sqref="B1"/>
      <selection pane="topRight" activeCell="D1" sqref="D1"/>
      <selection pane="bottomLeft" activeCell="B5" sqref="B5"/>
      <selection pane="bottomRight" activeCell="L18" sqref="L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41152791</v>
      </c>
      <c r="E5" s="118">
        <v>41152791</v>
      </c>
      <c r="F5" s="118"/>
      <c r="G5" s="130"/>
      <c r="H5" s="130"/>
      <c r="I5" s="117">
        <v>32131538</v>
      </c>
      <c r="J5" s="117">
        <v>134398788</v>
      </c>
      <c r="K5" s="118">
        <v>134398788</v>
      </c>
      <c r="L5" s="118"/>
      <c r="M5" s="118"/>
      <c r="N5" s="118"/>
      <c r="O5" s="117">
        <v>16281771</v>
      </c>
      <c r="P5" s="117">
        <v>421149245</v>
      </c>
      <c r="Q5" s="118">
        <v>421149245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452839185</v>
      </c>
      <c r="AT5" s="119">
        <v>1041803</v>
      </c>
      <c r="AU5" s="119"/>
      <c r="AV5" s="312"/>
      <c r="AW5" s="317"/>
    </row>
    <row r="6" spans="2:49" x14ac:dyDescent="0.2">
      <c r="B6" s="176" t="s">
        <v>279</v>
      </c>
      <c r="C6" s="133" t="s">
        <v>8</v>
      </c>
      <c r="D6" s="109">
        <v>1156595</v>
      </c>
      <c r="E6" s="110">
        <v>1156595</v>
      </c>
      <c r="F6" s="110"/>
      <c r="G6" s="111"/>
      <c r="H6" s="111"/>
      <c r="I6" s="109">
        <v>0</v>
      </c>
      <c r="J6" s="109">
        <v>2187134</v>
      </c>
      <c r="K6" s="110">
        <v>2187134</v>
      </c>
      <c r="L6" s="110"/>
      <c r="M6" s="110"/>
      <c r="N6" s="110"/>
      <c r="O6" s="109"/>
      <c r="P6" s="109">
        <v>6235386</v>
      </c>
      <c r="Q6" s="110">
        <v>6235386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891469</v>
      </c>
      <c r="AT6" s="113">
        <v>15495</v>
      </c>
      <c r="AU6" s="113"/>
      <c r="AV6" s="311"/>
      <c r="AW6" s="318"/>
    </row>
    <row r="7" spans="2:49" x14ac:dyDescent="0.2">
      <c r="B7" s="176" t="s">
        <v>280</v>
      </c>
      <c r="C7" s="133" t="s">
        <v>9</v>
      </c>
      <c r="D7" s="109">
        <v>1205671</v>
      </c>
      <c r="E7" s="110">
        <v>1205671</v>
      </c>
      <c r="F7" s="110"/>
      <c r="G7" s="111"/>
      <c r="H7" s="111"/>
      <c r="I7" s="109">
        <v>0</v>
      </c>
      <c r="J7" s="109">
        <v>4928474</v>
      </c>
      <c r="K7" s="110">
        <v>4928474</v>
      </c>
      <c r="L7" s="110"/>
      <c r="M7" s="110"/>
      <c r="N7" s="110"/>
      <c r="O7" s="109"/>
      <c r="P7" s="109">
        <v>2504654</v>
      </c>
      <c r="Q7" s="110">
        <v>2504654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916771</v>
      </c>
      <c r="AT7" s="113">
        <v>2394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8094883</v>
      </c>
      <c r="E15" s="110">
        <v>8094883</v>
      </c>
      <c r="F15" s="110"/>
      <c r="G15" s="110"/>
      <c r="H15" s="110"/>
      <c r="I15" s="109">
        <v>8094883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2963921</v>
      </c>
      <c r="E16" s="110">
        <v>2963921</v>
      </c>
      <c r="F16" s="110"/>
      <c r="G16" s="110"/>
      <c r="H16" s="110"/>
      <c r="I16" s="109">
        <v>2963921</v>
      </c>
      <c r="J16" s="109">
        <v>1673687</v>
      </c>
      <c r="K16" s="110">
        <v>1673687</v>
      </c>
      <c r="L16" s="110"/>
      <c r="M16" s="110"/>
      <c r="N16" s="110"/>
      <c r="O16" s="109">
        <v>1673687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-2901127</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48986455</v>
      </c>
      <c r="E23" s="288"/>
      <c r="F23" s="288"/>
      <c r="G23" s="288"/>
      <c r="H23" s="288"/>
      <c r="I23" s="292"/>
      <c r="J23" s="109">
        <v>97624670</v>
      </c>
      <c r="K23" s="288"/>
      <c r="L23" s="288"/>
      <c r="M23" s="288"/>
      <c r="N23" s="288"/>
      <c r="O23" s="292"/>
      <c r="P23" s="109">
        <v>370965880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380495648</v>
      </c>
      <c r="AT23" s="113">
        <v>1153664</v>
      </c>
      <c r="AU23" s="113"/>
      <c r="AV23" s="311"/>
      <c r="AW23" s="318"/>
    </row>
    <row r="24" spans="2:49" ht="28.5" customHeight="1" x14ac:dyDescent="0.2">
      <c r="B24" s="178" t="s">
        <v>114</v>
      </c>
      <c r="C24" s="133"/>
      <c r="D24" s="293"/>
      <c r="E24" s="110">
        <v>45602816</v>
      </c>
      <c r="F24" s="110"/>
      <c r="G24" s="110"/>
      <c r="H24" s="110"/>
      <c r="I24" s="109">
        <v>39879907</v>
      </c>
      <c r="J24" s="293"/>
      <c r="K24" s="110">
        <v>104527938</v>
      </c>
      <c r="L24" s="110"/>
      <c r="M24" s="110"/>
      <c r="N24" s="110"/>
      <c r="O24" s="109">
        <v>12561443</v>
      </c>
      <c r="P24" s="293"/>
      <c r="Q24" s="110">
        <v>376742476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4694612</v>
      </c>
      <c r="E26" s="288"/>
      <c r="F26" s="288"/>
      <c r="G26" s="288"/>
      <c r="H26" s="288"/>
      <c r="I26" s="292"/>
      <c r="J26" s="109">
        <v>9192749</v>
      </c>
      <c r="K26" s="288"/>
      <c r="L26" s="288"/>
      <c r="M26" s="288"/>
      <c r="N26" s="288"/>
      <c r="O26" s="292"/>
      <c r="P26" s="109">
        <v>35974968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38187102</v>
      </c>
      <c r="AT26" s="113">
        <v>91329</v>
      </c>
      <c r="AU26" s="113"/>
      <c r="AV26" s="311"/>
      <c r="AW26" s="318"/>
    </row>
    <row r="27" spans="2:49" s="5" customFormat="1" ht="25.5" x14ac:dyDescent="0.2">
      <c r="B27" s="178" t="s">
        <v>85</v>
      </c>
      <c r="C27" s="133"/>
      <c r="D27" s="293"/>
      <c r="E27" s="110">
        <v>760665</v>
      </c>
      <c r="F27" s="110"/>
      <c r="G27" s="110"/>
      <c r="H27" s="110"/>
      <c r="I27" s="109">
        <v>758000</v>
      </c>
      <c r="J27" s="293"/>
      <c r="K27" s="110">
        <v>1084039</v>
      </c>
      <c r="L27" s="110"/>
      <c r="M27" s="110"/>
      <c r="N27" s="110"/>
      <c r="O27" s="109">
        <v>130272</v>
      </c>
      <c r="P27" s="293"/>
      <c r="Q27" s="110">
        <v>3888518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3336211</v>
      </c>
      <c r="E28" s="289"/>
      <c r="F28" s="289"/>
      <c r="G28" s="289"/>
      <c r="H28" s="289"/>
      <c r="I28" s="293"/>
      <c r="J28" s="109">
        <v>11676452</v>
      </c>
      <c r="K28" s="289"/>
      <c r="L28" s="289"/>
      <c r="M28" s="289"/>
      <c r="N28" s="289"/>
      <c r="O28" s="293"/>
      <c r="P28" s="109">
        <v>34023109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35137611</v>
      </c>
      <c r="AT28" s="113">
        <v>121662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118323</v>
      </c>
      <c r="K45" s="110">
        <v>118323</v>
      </c>
      <c r="L45" s="110"/>
      <c r="M45" s="110"/>
      <c r="N45" s="110"/>
      <c r="O45" s="109">
        <v>14219</v>
      </c>
      <c r="P45" s="109">
        <v>463044</v>
      </c>
      <c r="Q45" s="110">
        <v>463044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15895195</v>
      </c>
      <c r="AT45" s="113"/>
      <c r="AU45" s="113"/>
      <c r="AV45" s="311"/>
      <c r="AW45" s="318"/>
    </row>
    <row r="46" spans="2:49" x14ac:dyDescent="0.2">
      <c r="B46" s="176" t="s">
        <v>116</v>
      </c>
      <c r="C46" s="133" t="s">
        <v>31</v>
      </c>
      <c r="D46" s="109"/>
      <c r="E46" s="110"/>
      <c r="F46" s="110"/>
      <c r="G46" s="110"/>
      <c r="H46" s="110"/>
      <c r="I46" s="109"/>
      <c r="J46" s="109">
        <v>81304</v>
      </c>
      <c r="K46" s="110">
        <v>81304</v>
      </c>
      <c r="L46" s="110"/>
      <c r="M46" s="110"/>
      <c r="N46" s="110"/>
      <c r="O46" s="109">
        <v>9771</v>
      </c>
      <c r="P46" s="109">
        <v>318177</v>
      </c>
      <c r="Q46" s="110">
        <v>318177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23867071</v>
      </c>
      <c r="AT46" s="113"/>
      <c r="AU46" s="113"/>
      <c r="AV46" s="311"/>
      <c r="AW46" s="318"/>
    </row>
    <row r="47" spans="2:49" x14ac:dyDescent="0.2">
      <c r="B47" s="176" t="s">
        <v>117</v>
      </c>
      <c r="C47" s="133" t="s">
        <v>32</v>
      </c>
      <c r="D47" s="109"/>
      <c r="E47" s="289"/>
      <c r="F47" s="289"/>
      <c r="G47" s="289"/>
      <c r="H47" s="289"/>
      <c r="I47" s="293"/>
      <c r="J47" s="109">
        <v>-212278</v>
      </c>
      <c r="K47" s="289"/>
      <c r="L47" s="289"/>
      <c r="M47" s="289"/>
      <c r="N47" s="289"/>
      <c r="O47" s="293"/>
      <c r="P47" s="109">
        <v>-618541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14433296</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50344856</v>
      </c>
      <c r="E54" s="115">
        <v>46363481</v>
      </c>
      <c r="F54" s="115"/>
      <c r="G54" s="115"/>
      <c r="H54" s="115"/>
      <c r="I54" s="114">
        <v>40637907</v>
      </c>
      <c r="J54" s="114">
        <v>95552872</v>
      </c>
      <c r="K54" s="115">
        <v>105811604</v>
      </c>
      <c r="L54" s="115"/>
      <c r="M54" s="115"/>
      <c r="N54" s="115"/>
      <c r="O54" s="114">
        <v>12715705</v>
      </c>
      <c r="P54" s="114">
        <v>374317501</v>
      </c>
      <c r="Q54" s="115">
        <v>381412215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408874109</v>
      </c>
      <c r="AT54" s="116">
        <v>1123331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8"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Q63"/>
      <selection pane="topRight" activeCell="B1" sqref="B1:Q63"/>
      <selection pane="bottomLeft" activeCell="B1" sqref="B1:Q63"/>
      <selection pane="bottomRight" activeCell="K6" sqref="K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f>34894808</f>
        <v>34894808</v>
      </c>
      <c r="D5" s="118">
        <v>39316629</v>
      </c>
      <c r="E5" s="346"/>
      <c r="F5" s="346"/>
      <c r="G5" s="312"/>
      <c r="H5" s="117">
        <v>113140381</v>
      </c>
      <c r="I5" s="118">
        <v>123003082</v>
      </c>
      <c r="J5" s="346"/>
      <c r="K5" s="346"/>
      <c r="L5" s="312"/>
      <c r="M5" s="117">
        <v>368479523</v>
      </c>
      <c r="N5" s="118">
        <v>367818522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36779635</v>
      </c>
      <c r="D6" s="110">
        <v>40131422</v>
      </c>
      <c r="E6" s="115">
        <v>46363481</v>
      </c>
      <c r="F6" s="115">
        <v>123274538</v>
      </c>
      <c r="G6" s="116">
        <v>40637907</v>
      </c>
      <c r="H6" s="109">
        <v>106009542</v>
      </c>
      <c r="I6" s="110">
        <v>116151267</v>
      </c>
      <c r="J6" s="115">
        <v>105811604</v>
      </c>
      <c r="K6" s="115">
        <v>327972413</v>
      </c>
      <c r="L6" s="116">
        <v>12715705</v>
      </c>
      <c r="M6" s="109">
        <v>344803131</v>
      </c>
      <c r="N6" s="110">
        <v>348159739</v>
      </c>
      <c r="O6" s="115">
        <v>381412215</v>
      </c>
      <c r="P6" s="115">
        <v>1074375085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200588</v>
      </c>
      <c r="D7" s="110">
        <f>101146+75859+63217+12643</f>
        <v>252865</v>
      </c>
      <c r="E7" s="115">
        <v>213100</v>
      </c>
      <c r="F7" s="115">
        <v>666553</v>
      </c>
      <c r="G7" s="116">
        <v>151520</v>
      </c>
      <c r="H7" s="109">
        <v>551600</v>
      </c>
      <c r="I7" s="110">
        <v>1062136</v>
      </c>
      <c r="J7" s="115">
        <v>982937</v>
      </c>
      <c r="K7" s="115">
        <v>2596673</v>
      </c>
      <c r="L7" s="116">
        <v>63038</v>
      </c>
      <c r="M7" s="109">
        <v>1795215</v>
      </c>
      <c r="N7" s="110">
        <v>3476441</v>
      </c>
      <c r="O7" s="115">
        <v>3731248</v>
      </c>
      <c r="P7" s="115">
        <v>9002904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8094883</v>
      </c>
      <c r="F9" s="115">
        <v>8094883</v>
      </c>
      <c r="G9" s="116">
        <v>8094883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2963921</v>
      </c>
      <c r="F10" s="115">
        <v>2963921</v>
      </c>
      <c r="G10" s="116">
        <v>2963921</v>
      </c>
      <c r="H10" s="292"/>
      <c r="I10" s="288"/>
      <c r="J10" s="115">
        <v>1673687</v>
      </c>
      <c r="K10" s="115">
        <v>1673687</v>
      </c>
      <c r="L10" s="116">
        <v>1673687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-2901127</v>
      </c>
      <c r="F11" s="115">
        <v>-2901127</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36980223</v>
      </c>
      <c r="D12" s="115">
        <f>+D6+D7</f>
        <v>40384287</v>
      </c>
      <c r="E12" s="115">
        <v>35517777</v>
      </c>
      <c r="F12" s="115">
        <v>112882287</v>
      </c>
      <c r="G12" s="311"/>
      <c r="H12" s="114">
        <v>106561142</v>
      </c>
      <c r="I12" s="115">
        <v>117213403</v>
      </c>
      <c r="J12" s="115">
        <v>105120854</v>
      </c>
      <c r="K12" s="115">
        <v>328948800.54000002</v>
      </c>
      <c r="L12" s="311"/>
      <c r="M12" s="114">
        <v>346598346</v>
      </c>
      <c r="N12" s="115">
        <v>351636180</v>
      </c>
      <c r="O12" s="115">
        <v>385143463</v>
      </c>
      <c r="P12" s="115">
        <v>1083377989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f>41045308-820751</f>
        <v>40224557</v>
      </c>
      <c r="D15" s="118">
        <v>44881920</v>
      </c>
      <c r="E15" s="106">
        <v>41103715</v>
      </c>
      <c r="F15" s="106">
        <v>126210192</v>
      </c>
      <c r="G15" s="107">
        <v>32131538</v>
      </c>
      <c r="H15" s="117">
        <v>131843283</v>
      </c>
      <c r="I15" s="118">
        <v>141915825</v>
      </c>
      <c r="J15" s="106">
        <v>131657448</v>
      </c>
      <c r="K15" s="106">
        <v>405416556</v>
      </c>
      <c r="L15" s="107">
        <v>16281771</v>
      </c>
      <c r="M15" s="117">
        <v>402245688</v>
      </c>
      <c r="N15" s="118">
        <v>404606350</v>
      </c>
      <c r="O15" s="106">
        <v>424879977</v>
      </c>
      <c r="P15" s="106">
        <v>1231732015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f>1068040+944</f>
        <v>1068984</v>
      </c>
      <c r="D16" s="110">
        <f>18138+971463+8015</f>
        <v>997616</v>
      </c>
      <c r="E16" s="115">
        <v>1809554</v>
      </c>
      <c r="F16" s="115">
        <v>3876154</v>
      </c>
      <c r="G16" s="116">
        <v>1286638</v>
      </c>
      <c r="H16" s="109">
        <v>3279288</v>
      </c>
      <c r="I16" s="110">
        <v>2097790</v>
      </c>
      <c r="J16" s="115">
        <v>3724005</v>
      </c>
      <c r="K16" s="115">
        <v>9101083</v>
      </c>
      <c r="L16" s="116">
        <v>402237</v>
      </c>
      <c r="M16" s="109">
        <v>10010613</v>
      </c>
      <c r="N16" s="110">
        <v>6112588</v>
      </c>
      <c r="O16" s="115">
        <v>12518917</v>
      </c>
      <c r="P16" s="115">
        <v>28642118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39155573</v>
      </c>
      <c r="D17" s="115">
        <f>+D15-D16</f>
        <v>43884304</v>
      </c>
      <c r="E17" s="115">
        <v>39294161</v>
      </c>
      <c r="F17" s="115">
        <v>122334038</v>
      </c>
      <c r="G17" s="314"/>
      <c r="H17" s="114">
        <v>128563995</v>
      </c>
      <c r="I17" s="115">
        <v>139818035</v>
      </c>
      <c r="J17" s="115">
        <v>127933443</v>
      </c>
      <c r="K17" s="115">
        <v>396315473</v>
      </c>
      <c r="L17" s="314"/>
      <c r="M17" s="114">
        <v>392235075</v>
      </c>
      <c r="N17" s="115">
        <v>398493762</v>
      </c>
      <c r="O17" s="115">
        <v>412361060</v>
      </c>
      <c r="P17" s="115">
        <v>1203089897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29730623</v>
      </c>
      <c r="H19" s="347"/>
      <c r="I19" s="346"/>
      <c r="J19" s="346"/>
      <c r="K19" s="346"/>
      <c r="L19" s="107">
        <f>+L6+L7-L10</f>
        <v>11105056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7379273</v>
      </c>
      <c r="H20" s="292"/>
      <c r="I20" s="288"/>
      <c r="J20" s="288"/>
      <c r="K20" s="288"/>
      <c r="L20" s="116">
        <f>+'Pt 1 Summary of Data'!O44+'Pt 1 Summary of Data'!O45+'Pt 1 Summary of Data'!O46+'Pt 1 Summary of Data'!O47+'Pt 1 Summary of Data'!O51</f>
        <v>1558027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381">
        <v>0.96299999999999997</v>
      </c>
      <c r="H21" s="292"/>
      <c r="I21" s="288"/>
      <c r="J21" s="288"/>
      <c r="K21" s="288"/>
      <c r="L21" s="255">
        <f>(L19/(L15-L16))</f>
        <v>0.69933135317446971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925347</v>
      </c>
      <c r="H23" s="292"/>
      <c r="I23" s="288"/>
      <c r="J23" s="288"/>
      <c r="K23" s="288"/>
      <c r="L23" s="116">
        <v>3216451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-6264996</v>
      </c>
      <c r="H24" s="292"/>
      <c r="I24" s="288"/>
      <c r="J24" s="288"/>
      <c r="K24" s="288"/>
      <c r="L24" s="116">
        <v>3216451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925347</v>
      </c>
      <c r="H25" s="292"/>
      <c r="I25" s="288"/>
      <c r="J25" s="288"/>
      <c r="K25" s="288"/>
      <c r="L25" s="116">
        <v>476386.02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7455618</v>
      </c>
      <c r="H26" s="292"/>
      <c r="I26" s="288"/>
      <c r="J26" s="288"/>
      <c r="K26" s="288"/>
      <c r="L26" s="116">
        <v>3578143.8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9591258</v>
      </c>
      <c r="H27" s="292"/>
      <c r="I27" s="288"/>
      <c r="J27" s="288"/>
      <c r="K27" s="288"/>
      <c r="L27" s="116">
        <v>5176715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7455618</v>
      </c>
      <c r="H28" s="292"/>
      <c r="I28" s="288"/>
      <c r="J28" s="288"/>
      <c r="K28" s="288"/>
      <c r="L28" s="116">
        <v>3578143.8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7455618</v>
      </c>
      <c r="H29" s="292"/>
      <c r="I29" s="288"/>
      <c r="J29" s="288"/>
      <c r="K29" s="288"/>
      <c r="L29" s="116">
        <v>3578143.8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24675920</v>
      </c>
      <c r="H30" s="292"/>
      <c r="I30" s="288"/>
      <c r="J30" s="288"/>
      <c r="K30" s="288"/>
      <c r="L30" s="116">
        <v>12703627.199999999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7455618</v>
      </c>
      <c r="H31" s="292"/>
      <c r="I31" s="288"/>
      <c r="J31" s="288"/>
      <c r="K31" s="288"/>
      <c r="L31" s="116">
        <v>3578143.8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24675920</v>
      </c>
      <c r="H32" s="292"/>
      <c r="I32" s="288"/>
      <c r="J32" s="288"/>
      <c r="K32" s="288"/>
      <c r="L32" s="116">
        <v>12703627.199999999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1.204</v>
      </c>
      <c r="H33" s="354"/>
      <c r="I33" s="355"/>
      <c r="J33" s="355"/>
      <c r="K33" s="355"/>
      <c r="L33" s="375">
        <f>+L19/L32</f>
        <v>0.87416419146808721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-2016412</v>
      </c>
      <c r="H34" s="292"/>
      <c r="I34" s="288"/>
      <c r="J34" s="288"/>
      <c r="K34" s="288"/>
      <c r="L34" s="116">
        <v>-1719095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-884715</v>
      </c>
      <c r="H35" s="292"/>
      <c r="I35" s="288"/>
      <c r="J35" s="288"/>
      <c r="K35" s="288"/>
      <c r="L35" s="116">
        <v>-14562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14294</v>
      </c>
      <c r="D37" s="122">
        <v>14607</v>
      </c>
      <c r="E37" s="256">
        <v>11951</v>
      </c>
      <c r="F37" s="256">
        <v>40852</v>
      </c>
      <c r="G37" s="312"/>
      <c r="H37" s="121">
        <v>29534</v>
      </c>
      <c r="I37" s="122">
        <v>30716</v>
      </c>
      <c r="J37" s="256">
        <v>27564</v>
      </c>
      <c r="K37" s="256">
        <v>87814</v>
      </c>
      <c r="L37" s="312"/>
      <c r="M37" s="121">
        <v>92691</v>
      </c>
      <c r="N37" s="122">
        <v>89500</v>
      </c>
      <c r="O37" s="256">
        <f>+'Pt 1 Summary of Data'!Q60</f>
        <v>93293</v>
      </c>
      <c r="P37" s="256">
        <f>+M37+N37+O37</f>
        <v>275484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1.346368E-2</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2300</v>
      </c>
      <c r="G39" s="311"/>
      <c r="H39" s="292"/>
      <c r="I39" s="288"/>
      <c r="J39" s="288"/>
      <c r="K39" s="110">
        <v>2300</v>
      </c>
      <c r="L39" s="311"/>
      <c r="M39" s="292"/>
      <c r="N39" s="288"/>
      <c r="O39" s="288"/>
      <c r="P39" s="110">
        <v>2300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1.346368E-2</v>
      </c>
      <c r="G41" s="311"/>
      <c r="H41" s="292"/>
      <c r="I41" s="288"/>
      <c r="J41" s="288"/>
      <c r="K41" s="260">
        <v>0</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C12/C17</f>
        <v>0.94444341294660661</v>
      </c>
      <c r="D44" s="260">
        <f>D12/D17</f>
        <v>0.92024444548556583</v>
      </c>
      <c r="E44" s="260">
        <v>0.97799999999999998</v>
      </c>
      <c r="F44" s="260">
        <v>0.94599999999999995</v>
      </c>
      <c r="G44" s="311"/>
      <c r="H44" s="262">
        <v>0.82799999999999996</v>
      </c>
      <c r="I44" s="260">
        <v>0.83832820994802282</v>
      </c>
      <c r="J44" s="260">
        <v>0.82199999999999995</v>
      </c>
      <c r="K44" s="260">
        <v>0.83</v>
      </c>
      <c r="L44" s="311"/>
      <c r="M44" s="262">
        <v>0.88300000000000001</v>
      </c>
      <c r="N44" s="260">
        <v>0.88241326096341755</v>
      </c>
      <c r="O44" s="260">
        <v>0.93399571482331523</v>
      </c>
      <c r="P44" s="260">
        <v>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1.346368E-2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0.85970314313401131</v>
      </c>
      <c r="G47" s="311"/>
      <c r="H47" s="292"/>
      <c r="I47" s="288"/>
      <c r="J47" s="288"/>
      <c r="K47" s="260">
        <v>0.82319006490114111</v>
      </c>
      <c r="L47" s="311"/>
      <c r="M47" s="292"/>
      <c r="N47" s="288"/>
      <c r="O47" s="288"/>
      <c r="P47" s="260">
        <v>0.9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v>
      </c>
      <c r="G50" s="311"/>
      <c r="H50" s="293"/>
      <c r="I50" s="289"/>
      <c r="J50" s="289"/>
      <c r="K50" s="260">
        <v>0.83</v>
      </c>
      <c r="L50" s="311"/>
      <c r="M50" s="293"/>
      <c r="N50" s="289"/>
      <c r="O50" s="289"/>
      <c r="P50" s="260">
        <v>0.9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39294161</v>
      </c>
      <c r="G51" s="311"/>
      <c r="H51" s="292"/>
      <c r="I51" s="288"/>
      <c r="J51" s="288"/>
      <c r="K51" s="115">
        <v>127933443</v>
      </c>
      <c r="L51" s="311"/>
      <c r="M51" s="292"/>
      <c r="N51" s="288"/>
      <c r="O51" s="288"/>
      <c r="P51" s="115">
        <v>412361060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7229</v>
      </c>
      <c r="D4" s="149">
        <v>15016</v>
      </c>
      <c r="E4" s="149">
        <v>50937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!Coakley, Tony</cp:lastModifiedBy>
  <cp:lastPrinted>2015-08-04T18:25:49Z</cp:lastPrinted>
  <dcterms:created xsi:type="dcterms:W3CDTF">2012-03-15T16:14:51Z</dcterms:created>
  <dcterms:modified xsi:type="dcterms:W3CDTF">2015-08-05T00:03:23Z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