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K60" i="4"/>
  <c r="Q60"/>
  <c r="O16" i="10" l="1"/>
  <c r="J16"/>
  <c r="E16"/>
  <c r="P35" i="4"/>
  <c r="J35"/>
  <c r="D35"/>
  <c r="P26"/>
  <c r="J26"/>
  <c r="D26"/>
  <c r="P60" l="1"/>
  <c r="J60"/>
  <c r="E60"/>
  <c r="E59"/>
  <c r="E57"/>
  <c r="E56"/>
  <c r="D60"/>
  <c r="E22" l="1"/>
  <c r="F22"/>
  <c r="G22"/>
  <c r="H22"/>
  <c r="I22"/>
  <c r="J22"/>
  <c r="K22"/>
  <c r="L22"/>
  <c r="M22"/>
  <c r="N22"/>
  <c r="O22"/>
  <c r="P22"/>
  <c r="Q22"/>
  <c r="D22"/>
  <c r="E12"/>
  <c r="F12"/>
  <c r="G12"/>
  <c r="H12"/>
  <c r="I12"/>
  <c r="J12"/>
  <c r="K12"/>
  <c r="L12"/>
  <c r="M12"/>
  <c r="N12"/>
  <c r="O12"/>
  <c r="P12"/>
  <c r="Q12"/>
  <c r="D12"/>
  <c r="F5"/>
  <c r="G5"/>
  <c r="H5"/>
  <c r="I5"/>
  <c r="J5"/>
  <c r="K5"/>
  <c r="L5"/>
  <c r="M5"/>
  <c r="N5"/>
  <c r="O5"/>
  <c r="P5"/>
  <c r="Q5"/>
  <c r="E5"/>
  <c r="D5"/>
  <c r="P52" i="10"/>
  <c r="Q27" i="18"/>
  <c r="Q54" s="1"/>
  <c r="O6" i="10" s="1"/>
  <c r="P47"/>
  <c r="P42"/>
  <c r="P41"/>
  <c r="P39"/>
  <c r="P38"/>
  <c r="P16"/>
  <c r="P17" s="1"/>
  <c r="P53" s="1"/>
  <c r="P15"/>
  <c r="P7"/>
  <c r="O15"/>
  <c r="O17" s="1"/>
  <c r="N17"/>
  <c r="M17"/>
  <c r="P54" i="18"/>
  <c r="P6" i="10" l="1"/>
  <c r="K52" l="1"/>
  <c r="K47"/>
  <c r="F47"/>
  <c r="F42"/>
  <c r="F41"/>
  <c r="F39"/>
  <c r="K41"/>
  <c r="K38"/>
  <c r="K16"/>
  <c r="K15"/>
  <c r="J15"/>
  <c r="K11"/>
  <c r="K10"/>
  <c r="K7"/>
  <c r="K6"/>
  <c r="J6"/>
  <c r="K54" i="18"/>
  <c r="J54"/>
  <c r="F52" i="10"/>
  <c r="F16"/>
  <c r="F15"/>
  <c r="F11"/>
  <c r="F10"/>
  <c r="F9"/>
  <c r="F8"/>
  <c r="F7"/>
  <c r="F6"/>
  <c r="F38"/>
  <c r="E17"/>
  <c r="E15"/>
  <c r="E6"/>
  <c r="E54" i="18"/>
  <c r="D54"/>
  <c r="K17" i="10" l="1"/>
  <c r="K53" s="1"/>
  <c r="M12"/>
  <c r="N12"/>
  <c r="O12"/>
  <c r="O45" s="1"/>
  <c r="C12"/>
  <c r="I17"/>
  <c r="I45" s="1"/>
  <c r="H17"/>
  <c r="H45" s="1"/>
  <c r="J17"/>
  <c r="J45" s="1"/>
  <c r="H12"/>
  <c r="J12"/>
  <c r="I12"/>
  <c r="D17"/>
  <c r="C17"/>
  <c r="F17"/>
  <c r="F53" s="1"/>
  <c r="E12"/>
  <c r="E45" s="1"/>
  <c r="D12"/>
  <c r="P12" l="1"/>
  <c r="P45" s="1"/>
  <c r="K12"/>
  <c r="K45" s="1"/>
  <c r="K48" s="1"/>
  <c r="K51" s="1"/>
  <c r="F12"/>
  <c r="F45" s="1"/>
  <c r="F48" s="1"/>
  <c r="F51" s="1"/>
  <c r="P48" l="1"/>
  <c r="P51"/>
  <c r="P26" i="18"/>
  <c r="J26"/>
  <c r="D26"/>
</calcChain>
</file>

<file path=xl/sharedStrings.xml><?xml version="1.0" encoding="utf-8"?>
<sst xmlns="http://schemas.openxmlformats.org/spreadsheetml/2006/main" count="577" uniqueCount="510">
  <si>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</si>
  <si>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</si>
  <si>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</si>
  <si>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</si>
  <si>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</si>
  <si>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</si>
  <si>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</si>
  <si>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</si>
  <si>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</si>
  <si>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</si>
  <si>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</si>
  <si>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</si>
  <si>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</si>
  <si>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</si>
  <si>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</si>
  <si>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</si>
  <si>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</si>
  <si>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</si>
  <si>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</si>
  <si>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</si>
  <si>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</si>
  <si>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</si>
  <si>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</si>
  <si>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</si>
  <si>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</si>
  <si>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</si>
  <si>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</si>
  <si>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</si>
  <si>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</si>
  <si>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</si>
  <si>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</si>
  <si>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</si>
  <si>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</si>
  <si>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</si>
  <si>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</si>
  <si>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</si>
  <si>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</si>
  <si>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</si>
  <si>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</si>
  <si>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</si>
  <si>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</si>
  <si>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</si>
  <si>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</si>
  <si>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</si>
  <si>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</si>
  <si>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</si>
  <si>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</si>
  <si>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</si>
  <si>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</si>
  <si>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</si>
  <si>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</si>
  <si>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</si>
  <si>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</si>
  <si>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</si>
  <si>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</si>
  <si>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</si>
  <si>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</si>
  <si>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</si>
  <si>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</si>
  <si>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</si>
  <si>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</si>
  <si>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</si>
  <si>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</si>
  <si>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</si>
  <si>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</si>
  <si>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</si>
  <si>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</si>
  <si>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</si>
  <si>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</si>
  <si>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</si>
  <si>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</si>
  <si>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</si>
  <si>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</si>
  <si>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</si>
  <si>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</si>
  <si>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</si>
  <si>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</si>
  <si>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</si>
  <si>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</si>
  <si>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</si>
  <si>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</si>
  <si>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</si>
  <si>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</si>
  <si>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</si>
  <si>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</si>
  <si>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</si>
  <si>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</si>
  <si>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</si>
  <si>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</si>
  <si>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</si>
  <si>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</si>
  <si>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</si>
  <si>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</si>
  <si>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</si>
  <si>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</si>
  <si>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</si>
  <si>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</si>
  <si>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</si>
  <si>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</si>
  <si>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</si>
  <si>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</si>
  <si>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</si>
  <si>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</si>
  <si>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</si>
  <si>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</si>
  <si>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</si>
  <si>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</si>
  <si>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</si>
  <si>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</si>
  <si>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</si>
  <si>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</si>
  <si>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</si>
  <si>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</si>
  <si>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</si>
  <si>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</si>
  <si>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</si>
  <si>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</si>
  <si>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</si>
  <si>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</si>
  <si>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</si>
  <si>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</si>
  <si>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</si>
  <si>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</si>
  <si>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</si>
  <si>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</si>
  <si>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</si>
  <si>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</si>
  <si>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</si>
  <si>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</si>
  <si>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</si>
  <si>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</si>
  <si>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</si>
  <si>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</si>
  <si>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</si>
  <si>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</si>
  <si>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</si>
  <si>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</si>
  <si>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</si>
  <si>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</si>
  <si>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</si>
  <si>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</si>
  <si>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</si>
  <si>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</si>
  <si>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</si>
  <si>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</si>
  <si>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</si>
  <si>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</si>
  <si>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</si>
  <si>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</si>
  <si>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</si>
  <si>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</si>
  <si>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</si>
  <si>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</si>
  <si>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</si>
  <si>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</si>
  <si>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</si>
  <si>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</si>
  <si>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</si>
  <si>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</si>
  <si>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</si>
  <si>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</si>
  <si>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</si>
  <si>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</si>
  <si>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</si>
  <si>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</si>
  <si>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</si>
  <si>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</si>
  <si>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</si>
  <si>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</si>
  <si>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</si>
  <si>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</si>
  <si>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</si>
  <si>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</si>
  <si>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</si>
  <si>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</si>
  <si>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</si>
  <si>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</si>
  <si>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</si>
  <si>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</si>
  <si>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</si>
  <si>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</si>
  <si>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</si>
  <si>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</si>
  <si>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</si>
  <si>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</si>
  <si>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</si>
  <si>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</si>
  <si>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</si>
  <si>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</si>
  <si>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</si>
  <si>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</si>
  <si>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</si>
  <si>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</si>
  <si>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</si>
  <si>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</si>
  <si>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</si>
  <si>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</si>
  <si>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</si>
  <si>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</si>
  <si>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</si>
  <si>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</si>
  <si>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</si>
  <si>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</si>
  <si>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</si>
  <si>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</si>
  <si>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</si>
  <si>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</si>
  <si>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</si>
  <si>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</si>
  <si>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</si>
  <si>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</si>
  <si>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</si>
  <si>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</si>
  <si>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</si>
  <si>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</si>
  <si>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</si>
  <si>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</si>
  <si>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</si>
  <si>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</si>
  <si>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</si>
  <si>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</si>
  <si>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</si>
  <si>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</si>
  <si>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</si>
  <si>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</si>
  <si>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</si>
  <si>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</si>
  <si>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</si>
  <si>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</si>
  <si>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</si>
  <si>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</si>
  <si>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</si>
  <si>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</si>
  <si>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</si>
  <si>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</si>
  <si>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</si>
  <si>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</si>
  <si>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</si>
  <si>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</si>
  <si>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</si>
  <si>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</si>
  <si>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</si>
  <si>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</si>
  <si>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</si>
  <si>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</si>
  <si>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</si>
  <si>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</si>
  <si>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</si>
  <si>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</si>
  <si>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</si>
  <si>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</si>
  <si>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</si>
  <si>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</si>
  <si>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</si>
  <si>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</si>
  <si>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</si>
  <si>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</si>
  <si>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</si>
  <si>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</si>
  <si>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</si>
  <si>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</si>
  <si>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</si>
  <si>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</si>
  <si>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</si>
  <si>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</si>
  <si>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</si>
  <si>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</si>
  <si>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</si>
  <si>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</si>
  <si>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</si>
  <si>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</si>
  <si>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</si>
  <si>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</si>
  <si>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</si>
  <si>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</si>
  <si>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</si>
  <si>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</si>
  <si>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</si>
  <si>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</si>
  <si>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</si>
  <si>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</si>
  <si>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</si>
  <si>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</si>
  <si>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</si>
  <si>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</si>
  <si>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</si>
  <si>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</si>
  <si>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</si>
  <si>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</si>
  <si>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</si>
  <si>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</si>
  <si>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</si>
  <si>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</si>
  <si>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</si>
  <si>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</si>
  <si>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</si>
  <si>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</si>
  <si>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</si>
  <si>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</si>
  <si>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</si>
  <si>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</si>
  <si>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</si>
  <si>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</si>
  <si>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</si>
  <si>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</si>
  <si>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</si>
  <si>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</si>
  <si>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</si>
  <si>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</si>
  <si>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</si>
  <si>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</si>
  <si>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</si>
  <si>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</si>
  <si>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</si>
  <si>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</si>
  <si>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</si>
  <si>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</si>
  <si>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</si>
  <si>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</si>
  <si>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</si>
  <si>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</si>
  <si>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</si>
  <si>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</si>
  <si>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</si>
  <si>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</si>
  <si>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</si>
  <si>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</si>
  <si>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</si>
  <si>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</si>
  <si>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</si>
  <si>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</si>
  <si>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</si>
  <si>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</si>
  <si>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</si>
  <si>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</si>
  <si>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</si>
  <si>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</si>
  <si>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</si>
  <si>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</si>
  <si>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</si>
  <si>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</si>
  <si>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</si>
  <si>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</si>
  <si>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</si>
  <si>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</si>
  <si>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</si>
  <si>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</si>
  <si>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</si>
  <si>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</si>
  <si>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</si>
  <si>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</si>
  <si>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</si>
  <si>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</si>
  <si>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</si>
  <si>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</si>
  <si>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</si>
  <si>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</si>
  <si>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</si>
  <si>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</si>
  <si>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</si>
  <si>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</si>
  <si>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</si>
  <si>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</si>
  <si>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</si>
  <si>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</si>
  <si>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</si>
  <si>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</si>
  <si>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</si>
  <si>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</si>
  <si>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</si>
  <si>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</si>
  <si>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</si>
  <si>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</si>
  <si>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</si>
  <si>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</si>
  <si>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</si>
  <si>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</si>
  <si>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</si>
  <si>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</si>
  <si>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</si>
  <si>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</si>
  <si>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</si>
  <si>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</si>
  <si>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</si>
  <si>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</si>
  <si>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</si>
  <si>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</si>
  <si>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</si>
  <si>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</si>
  <si>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</si>
  <si>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</si>
  <si>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</si>
  <si>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</si>
  <si>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</si>
  <si>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</si>
  <si>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</si>
  <si>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</si>
  <si>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</si>
  <si>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</si>
  <si>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</si>
  <si>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</si>
  <si>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</si>
  <si>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</si>
  <si>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</si>
  <si>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</si>
  <si>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</si>
  <si>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</si>
  <si>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</si>
  <si>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</si>
  <si>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</si>
  <si>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</si>
  <si>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</si>
  <si>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</si>
  <si>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</si>
  <si>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</si>
  <si>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</si>
  <si>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</si>
  <si>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</si>
  <si>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</si>
  <si>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</si>
  <si>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</si>
  <si>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</si>
  <si>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</si>
  <si>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</si>
  <si>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</si>
  <si>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</si>
  <si>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</si>
  <si>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</si>
  <si>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</si>
  <si>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</si>
  <si>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</si>
  <si>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</si>
  <si>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</si>
  <si>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</si>
  <si>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</si>
  <si>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</si>
  <si>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</si>
  <si>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</si>
  <si>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</si>
  <si>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</si>
  <si>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</si>
  <si>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</si>
  <si>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</si>
  <si>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</si>
  <si>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</si>
  <si>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</si>
  <si>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</si>
  <si>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</si>
  <si>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</si>
  <si>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</si>
  <si>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</si>
  <si>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</si>
  <si>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</si>
  <si>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</si>
  <si>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</si>
  <si>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</si>
  <si>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</si>
  <si>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</si>
  <si>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</si>
  <si>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</si>
  <si>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</si>
  <si>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</si>
  <si>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</si>
  <si>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</si>
  <si>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</si>
  <si>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</si>
  <si>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</si>
  <si>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</si>
  <si>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</si>
  <si>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</si>
  <si>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</si>
  <si>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</si>
  <si>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</si>
  <si>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</si>
  <si>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</si>
  <si>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</si>
  <si>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</si>
  <si>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</si>
  <si>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</si>
  <si>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</si>
  <si>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</si>
  <si>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</si>
  <si>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</si>
  <si>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</si>
  <si>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</si>
  <si>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</si>
  <si>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</si>
  <si>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</si>
  <si>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</si>
  <si>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</si>
  <si>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</si>
  <si>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</si>
  <si>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</si>
  <si>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</si>
  <si>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</si>
  <si>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</si>
  <si>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Mennonite General Hospital, Inc</t>
  </si>
  <si>
    <t>2015</t>
  </si>
  <si>
    <t>Box 44 Aibonito, PR 00705-0000</t>
  </si>
  <si>
    <t>660219758</t>
  </si>
  <si>
    <t>95730</t>
  </si>
  <si>
    <t>77944</t>
  </si>
  <si>
    <t>869</t>
  </si>
  <si>
    <t>Total incurred claims are allocated at their specific individual or small/large group affected.</t>
  </si>
  <si>
    <t>We are a tax-exempt facility</t>
  </si>
  <si>
    <t>Regulatory licenses are allocated based on % of lives.</t>
  </si>
  <si>
    <t>All other claims asjustment expenses are allocated based on % of lives.</t>
  </si>
  <si>
    <t>Direct sales salaries and benefits are allocated at their specific individual or small/large group affected.</t>
  </si>
  <si>
    <t>Agents and brokers fees and commissions are allocated at their specific individual or small/large group affected.</t>
  </si>
  <si>
    <t>Other general and administrative expenses are allocated based on % of lives.</t>
  </si>
</sst>
</file>

<file path=xl/styles.xml><?xml version="1.0" encoding="utf-8"?>
<styleSheet xmlns="http://schemas.openxmlformats.org/spreadsheetml/2006/main">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70"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0" fontId="31" fillId="0" borderId="108" xfId="0" applyFont="1" applyFill="1" applyBorder="1" applyAlignment="1" applyProtection="1">
      <protection locked="0"/>
    </xf>
    <xf numFmtId="0" fontId="31" fillId="0" borderId="108" xfId="0" applyFont="1" applyBorder="1" applyAlignment="1" applyProtection="1">
      <alignment wrapText="1"/>
      <protection locked="0"/>
    </xf>
    <xf numFmtId="0" fontId="0" fillId="0" borderId="108" xfId="0"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4"/>
      <tableStyleElement type="secondRowStripe" dxfId="593"/>
      <tableStyleElement type="firstColumnStripe" dxfId="592"/>
      <tableStyleElement type="secondColumnStripe" dxfId="5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norat/AppData/Local/Temp/Temp1_MLR_Template_Grand_Total.zip/MLR_Template_Puerto_%20Rico.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row r="12">
          <cell r="C12" t="str">
            <v>Puerto Rico</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row r="4">
          <cell r="A4">
            <v>0</v>
          </cell>
        </row>
        <row r="17">
          <cell r="A17">
            <v>0</v>
          </cell>
          <cell r="B17">
            <v>1</v>
          </cell>
        </row>
        <row r="18">
          <cell r="A18">
            <v>2500</v>
          </cell>
          <cell r="B18">
            <v>1.1639999999999999</v>
          </cell>
        </row>
        <row r="19">
          <cell r="A19">
            <v>5000</v>
          </cell>
          <cell r="B19">
            <v>1.4019999999999999</v>
          </cell>
        </row>
        <row r="20">
          <cell r="A20">
            <v>10000</v>
          </cell>
          <cell r="B20">
            <v>1.736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3" t="s">
        <v>348</v>
      </c>
      <c r="C3" s="144" t="s">
        <v>350</v>
      </c>
      <c r="F3" s="45"/>
    </row>
    <row r="4" spans="1:6">
      <c r="A4" s="479" t="s">
        <v>502</v>
      </c>
      <c r="B4" s="145" t="s">
        <v>45</v>
      </c>
      <c r="C4" s="478" t="s">
        <v>496</v>
      </c>
    </row>
    <row r="5" spans="1:6">
      <c r="B5" s="145" t="s">
        <v>215</v>
      </c>
      <c r="C5" s="478" t="s">
        <v>496</v>
      </c>
    </row>
    <row r="6" spans="1:6">
      <c r="B6" s="145" t="s">
        <v>216</v>
      </c>
      <c r="C6" s="478" t="s">
        <v>499</v>
      </c>
    </row>
    <row r="7" spans="1:6">
      <c r="B7" s="145" t="s">
        <v>128</v>
      </c>
      <c r="C7" s="478"/>
    </row>
    <row r="8" spans="1:6">
      <c r="B8" s="145" t="s">
        <v>36</v>
      </c>
      <c r="C8" s="478"/>
    </row>
    <row r="9" spans="1:6">
      <c r="B9" s="145" t="s">
        <v>41</v>
      </c>
      <c r="C9" s="478" t="s">
        <v>500</v>
      </c>
    </row>
    <row r="10" spans="1:6">
      <c r="B10" s="145" t="s">
        <v>58</v>
      </c>
      <c r="C10" s="478" t="s">
        <v>496</v>
      </c>
    </row>
    <row r="11" spans="1:6">
      <c r="B11" s="145" t="s">
        <v>349</v>
      </c>
      <c r="C11" s="478" t="s">
        <v>501</v>
      </c>
    </row>
    <row r="12" spans="1:6">
      <c r="B12" s="145" t="s">
        <v>35</v>
      </c>
      <c r="C12" s="478" t="s">
        <v>181</v>
      </c>
    </row>
    <row r="13" spans="1:6">
      <c r="B13" s="145" t="s">
        <v>50</v>
      </c>
      <c r="C13" s="478" t="s">
        <v>181</v>
      </c>
    </row>
    <row r="14" spans="1:6">
      <c r="B14" s="145" t="s">
        <v>51</v>
      </c>
      <c r="C14" s="478" t="s">
        <v>498</v>
      </c>
    </row>
    <row r="15" spans="1:6">
      <c r="B15" s="145" t="s">
        <v>217</v>
      </c>
      <c r="C15" s="478" t="s">
        <v>135</v>
      </c>
    </row>
    <row r="16" spans="1:6">
      <c r="B16" s="145" t="s">
        <v>434</v>
      </c>
      <c r="C16" s="477"/>
    </row>
    <row r="17" spans="1:3">
      <c r="B17" s="146" t="s">
        <v>219</v>
      </c>
      <c r="C17" s="480" t="s">
        <v>135</v>
      </c>
    </row>
    <row r="18" spans="1:3">
      <c r="B18" s="145" t="s">
        <v>218</v>
      </c>
      <c r="C18" s="478" t="s">
        <v>133</v>
      </c>
    </row>
    <row r="19" spans="1:3">
      <c r="A19" s="160"/>
      <c r="B19" s="147" t="s">
        <v>53</v>
      </c>
      <c r="C19" s="478" t="s">
        <v>497</v>
      </c>
    </row>
    <row r="20" spans="1:3">
      <c r="A20" s="160"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J37" sqref="J37"/>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c r="B5" s="236" t="s">
        <v>222</v>
      </c>
      <c r="C5" s="200"/>
      <c r="D5" s="210">
        <f>'Pt 2 Premium and Claims'!D5</f>
        <v>3464989</v>
      </c>
      <c r="E5" s="210">
        <f>'Pt 2 Premium and Claims'!E5</f>
        <v>3464989</v>
      </c>
      <c r="F5" s="210">
        <f>'Pt 2 Premium and Claims'!F5</f>
        <v>0</v>
      </c>
      <c r="G5" s="210">
        <f>'Pt 2 Premium and Claims'!G5</f>
        <v>0</v>
      </c>
      <c r="H5" s="210">
        <f>'Pt 2 Premium and Claims'!H5</f>
        <v>0</v>
      </c>
      <c r="I5" s="210">
        <f>'Pt 2 Premium and Claims'!I5</f>
        <v>0</v>
      </c>
      <c r="J5" s="210">
        <f>'Pt 2 Premium and Claims'!J5</f>
        <v>279731</v>
      </c>
      <c r="K5" s="210">
        <f>'Pt 2 Premium and Claims'!K5</f>
        <v>279731</v>
      </c>
      <c r="L5" s="210">
        <f>'Pt 2 Premium and Claims'!L5</f>
        <v>0</v>
      </c>
      <c r="M5" s="210">
        <f>'Pt 2 Premium and Claims'!M5</f>
        <v>0</v>
      </c>
      <c r="N5" s="210">
        <f>'Pt 2 Premium and Claims'!N5</f>
        <v>0</v>
      </c>
      <c r="O5" s="210">
        <f>'Pt 2 Premium and Claims'!O5</f>
        <v>0</v>
      </c>
      <c r="P5" s="210">
        <f>'Pt 2 Premium and Claims'!P5</f>
        <v>8518811</v>
      </c>
      <c r="Q5" s="210">
        <f>'Pt 2 Premium and Claims'!Q5</f>
        <v>8518811</v>
      </c>
      <c r="R5" s="211"/>
      <c r="S5" s="211"/>
      <c r="T5" s="211"/>
      <c r="U5" s="210"/>
      <c r="V5" s="211"/>
      <c r="W5" s="211"/>
      <c r="X5" s="210"/>
      <c r="Y5" s="211"/>
      <c r="Z5" s="211"/>
      <c r="AA5" s="210"/>
      <c r="AB5" s="211"/>
      <c r="AC5" s="211"/>
      <c r="AD5" s="210"/>
      <c r="AE5" s="272"/>
      <c r="AF5" s="272"/>
      <c r="AG5" s="272"/>
      <c r="AH5" s="273"/>
      <c r="AI5" s="210"/>
      <c r="AJ5" s="272"/>
      <c r="AK5" s="272"/>
      <c r="AL5" s="272"/>
      <c r="AM5" s="273"/>
      <c r="AN5" s="210"/>
      <c r="AO5" s="211"/>
      <c r="AP5" s="211"/>
      <c r="AQ5" s="211"/>
      <c r="AR5" s="211"/>
      <c r="AS5" s="210"/>
      <c r="AT5" s="212"/>
      <c r="AU5" s="212"/>
      <c r="AV5" s="213"/>
      <c r="AW5" s="294"/>
    </row>
    <row r="6" spans="1:49">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c r="B7" s="237" t="s">
        <v>224</v>
      </c>
      <c r="C7" s="201" t="s">
        <v>13</v>
      </c>
      <c r="D7" s="214"/>
      <c r="E7" s="215"/>
      <c r="F7" s="215"/>
      <c r="G7" s="215"/>
      <c r="H7" s="215"/>
      <c r="I7" s="214"/>
      <c r="J7" s="214"/>
      <c r="K7" s="215"/>
      <c r="L7" s="215"/>
      <c r="M7" s="215"/>
      <c r="N7" s="215"/>
      <c r="O7" s="214"/>
      <c r="P7" s="214"/>
      <c r="Q7" s="215"/>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5.5">
      <c r="B8" s="237" t="s">
        <v>225</v>
      </c>
      <c r="C8" s="201" t="s">
        <v>59</v>
      </c>
      <c r="D8" s="214"/>
      <c r="E8" s="266"/>
      <c r="F8" s="267"/>
      <c r="G8" s="267"/>
      <c r="H8" s="267"/>
      <c r="I8" s="270"/>
      <c r="J8" s="214"/>
      <c r="K8" s="266"/>
      <c r="L8" s="267"/>
      <c r="M8" s="267"/>
      <c r="N8" s="267"/>
      <c r="O8" s="270"/>
      <c r="P8" s="214"/>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c r="AU8" s="218"/>
      <c r="AV8" s="288"/>
      <c r="AW8" s="295"/>
    </row>
    <row r="9" spans="1:49">
      <c r="B9" s="237" t="s">
        <v>226</v>
      </c>
      <c r="C9" s="201" t="s">
        <v>60</v>
      </c>
      <c r="D9" s="214"/>
      <c r="E9" s="265"/>
      <c r="F9" s="268"/>
      <c r="G9" s="268"/>
      <c r="H9" s="268"/>
      <c r="I9" s="269"/>
      <c r="J9" s="214"/>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5">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c r="A12" s="35"/>
      <c r="B12" s="236" t="s">
        <v>229</v>
      </c>
      <c r="C12" s="200"/>
      <c r="D12" s="210">
        <f>'Pt 2 Premium and Claims'!D54</f>
        <v>3216173.2</v>
      </c>
      <c r="E12" s="210">
        <f>'Pt 2 Premium and Claims'!E54</f>
        <v>2970235.27</v>
      </c>
      <c r="F12" s="210">
        <f>'Pt 2 Premium and Claims'!F54</f>
        <v>0</v>
      </c>
      <c r="G12" s="210">
        <f>'Pt 2 Premium and Claims'!G54</f>
        <v>0</v>
      </c>
      <c r="H12" s="210">
        <f>'Pt 2 Premium and Claims'!H54</f>
        <v>0</v>
      </c>
      <c r="I12" s="210">
        <f>'Pt 2 Premium and Claims'!I54</f>
        <v>0</v>
      </c>
      <c r="J12" s="210">
        <f>'Pt 2 Premium and Claims'!J54</f>
        <v>232284.40000000002</v>
      </c>
      <c r="K12" s="210">
        <f>'Pt 2 Premium and Claims'!K54</f>
        <v>253373.08</v>
      </c>
      <c r="L12" s="210">
        <f>'Pt 2 Premium and Claims'!L54</f>
        <v>0</v>
      </c>
      <c r="M12" s="210">
        <f>'Pt 2 Premium and Claims'!M54</f>
        <v>0</v>
      </c>
      <c r="N12" s="210">
        <f>'Pt 2 Premium and Claims'!N54</f>
        <v>0</v>
      </c>
      <c r="O12" s="210">
        <f>'Pt 2 Premium and Claims'!O54</f>
        <v>0</v>
      </c>
      <c r="P12" s="210">
        <f>'Pt 2 Premium and Claims'!P54</f>
        <v>7611562.4000000004</v>
      </c>
      <c r="Q12" s="210">
        <f>'Pt 2 Premium and Claims'!Q54</f>
        <v>6716174.8399999999</v>
      </c>
      <c r="R12" s="211"/>
      <c r="S12" s="211"/>
      <c r="T12" s="211"/>
      <c r="U12" s="210"/>
      <c r="V12" s="211"/>
      <c r="W12" s="211"/>
      <c r="X12" s="210"/>
      <c r="Y12" s="211"/>
      <c r="Z12" s="211"/>
      <c r="AA12" s="210"/>
      <c r="AB12" s="211"/>
      <c r="AC12" s="211"/>
      <c r="AD12" s="210"/>
      <c r="AE12" s="272"/>
      <c r="AF12" s="272"/>
      <c r="AG12" s="272"/>
      <c r="AH12" s="273"/>
      <c r="AI12" s="210"/>
      <c r="AJ12" s="272"/>
      <c r="AK12" s="272"/>
      <c r="AL12" s="272"/>
      <c r="AM12" s="273"/>
      <c r="AN12" s="210"/>
      <c r="AO12" s="211"/>
      <c r="AP12" s="211"/>
      <c r="AQ12" s="211"/>
      <c r="AR12" s="211"/>
      <c r="AS12" s="210"/>
      <c r="AT12" s="212"/>
      <c r="AU12" s="212"/>
      <c r="AV12" s="289"/>
      <c r="AW12" s="294"/>
    </row>
    <row r="13" spans="1:49" ht="25.5">
      <c r="B13" s="237" t="s">
        <v>230</v>
      </c>
      <c r="C13" s="201" t="s">
        <v>37</v>
      </c>
      <c r="D13" s="214">
        <v>410710</v>
      </c>
      <c r="E13" s="215">
        <v>410710</v>
      </c>
      <c r="F13" s="215"/>
      <c r="G13" s="266"/>
      <c r="H13" s="267"/>
      <c r="I13" s="214"/>
      <c r="J13" s="214">
        <v>34835</v>
      </c>
      <c r="K13" s="215">
        <v>34835</v>
      </c>
      <c r="L13" s="215"/>
      <c r="M13" s="266"/>
      <c r="N13" s="267"/>
      <c r="O13" s="214"/>
      <c r="P13" s="214">
        <v>1290422</v>
      </c>
      <c r="Q13" s="215">
        <v>1290422</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c r="AU13" s="218"/>
      <c r="AV13" s="288"/>
      <c r="AW13" s="295"/>
    </row>
    <row r="14" spans="1:49" ht="25.5">
      <c r="B14" s="237" t="s">
        <v>231</v>
      </c>
      <c r="C14" s="201" t="s">
        <v>6</v>
      </c>
      <c r="D14" s="214"/>
      <c r="E14" s="215"/>
      <c r="F14" s="215"/>
      <c r="G14" s="265"/>
      <c r="H14" s="268"/>
      <c r="I14" s="214"/>
      <c r="J14" s="214"/>
      <c r="K14" s="215"/>
      <c r="L14" s="215"/>
      <c r="M14" s="265"/>
      <c r="N14" s="268"/>
      <c r="O14" s="214"/>
      <c r="P14" s="214"/>
      <c r="Q14" s="215"/>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c r="AV14" s="288"/>
      <c r="AW14" s="295"/>
    </row>
    <row r="15" spans="1:49" ht="38.25">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5.5">
      <c r="B16" s="237" t="s">
        <v>233</v>
      </c>
      <c r="C16" s="201" t="s">
        <v>61</v>
      </c>
      <c r="D16" s="214"/>
      <c r="E16" s="266"/>
      <c r="F16" s="267"/>
      <c r="G16" s="268"/>
      <c r="H16" s="268"/>
      <c r="I16" s="270"/>
      <c r="J16" s="214"/>
      <c r="K16" s="266"/>
      <c r="L16" s="267"/>
      <c r="M16" s="268"/>
      <c r="N16" s="268"/>
      <c r="O16" s="270"/>
      <c r="P16" s="214"/>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c r="AV16" s="288"/>
      <c r="AW16" s="295"/>
    </row>
    <row r="17" spans="1:49">
      <c r="B17" s="237" t="s">
        <v>234</v>
      </c>
      <c r="C17" s="201" t="s">
        <v>62</v>
      </c>
      <c r="D17" s="214"/>
      <c r="E17" s="265"/>
      <c r="F17" s="268"/>
      <c r="G17" s="268"/>
      <c r="H17" s="268"/>
      <c r="I17" s="269"/>
      <c r="J17" s="214"/>
      <c r="K17" s="265"/>
      <c r="L17" s="268"/>
      <c r="M17" s="268"/>
      <c r="N17" s="268"/>
      <c r="O17" s="269"/>
      <c r="P17" s="214"/>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5.5">
      <c r="B22" s="237" t="s">
        <v>492</v>
      </c>
      <c r="C22" s="201" t="s">
        <v>28</v>
      </c>
      <c r="D22" s="219">
        <f>'Pt 2 Premium and Claims'!D55</f>
        <v>0</v>
      </c>
      <c r="E22" s="397">
        <f>'Pt 2 Premium and Claims'!E55</f>
        <v>0</v>
      </c>
      <c r="F22" s="397">
        <f>'Pt 2 Premium and Claims'!F55</f>
        <v>0</v>
      </c>
      <c r="G22" s="397">
        <f>'Pt 2 Premium and Claims'!G55</f>
        <v>0</v>
      </c>
      <c r="H22" s="397">
        <f>'Pt 2 Premium and Claims'!H55</f>
        <v>0</v>
      </c>
      <c r="I22" s="397">
        <f>'Pt 2 Premium and Claims'!I55</f>
        <v>0</v>
      </c>
      <c r="J22" s="397">
        <f>'Pt 2 Premium and Claims'!J55</f>
        <v>0</v>
      </c>
      <c r="K22" s="397">
        <f>'Pt 2 Premium and Claims'!K55</f>
        <v>0</v>
      </c>
      <c r="L22" s="397">
        <f>'Pt 2 Premium and Claims'!L55</f>
        <v>0</v>
      </c>
      <c r="M22" s="397">
        <f>'Pt 2 Premium and Claims'!M55</f>
        <v>0</v>
      </c>
      <c r="N22" s="397">
        <f>'Pt 2 Premium and Claims'!N55</f>
        <v>0</v>
      </c>
      <c r="O22" s="397">
        <f>'Pt 2 Premium and Claims'!O55</f>
        <v>0</v>
      </c>
      <c r="P22" s="397">
        <f>'Pt 2 Premium and Claims'!P55</f>
        <v>0</v>
      </c>
      <c r="Q22" s="397">
        <f>'Pt 2 Premium and Claims'!Q55</f>
        <v>0</v>
      </c>
      <c r="R22" s="220"/>
      <c r="S22" s="220"/>
      <c r="T22" s="220"/>
      <c r="U22" s="219"/>
      <c r="V22" s="220"/>
      <c r="W22" s="220"/>
      <c r="X22" s="219"/>
      <c r="Y22" s="220"/>
      <c r="Z22" s="220"/>
      <c r="AA22" s="219"/>
      <c r="AB22" s="220"/>
      <c r="AC22" s="220"/>
      <c r="AD22" s="219"/>
      <c r="AE22" s="268"/>
      <c r="AF22" s="268"/>
      <c r="AG22" s="268"/>
      <c r="AH22" s="268"/>
      <c r="AI22" s="219"/>
      <c r="AJ22" s="268"/>
      <c r="AK22" s="268"/>
      <c r="AL22" s="268"/>
      <c r="AM22" s="268"/>
      <c r="AN22" s="219"/>
      <c r="AO22" s="220"/>
      <c r="AP22" s="220"/>
      <c r="AQ22" s="220"/>
      <c r="AR22" s="220"/>
      <c r="AS22" s="219"/>
      <c r="AT22" s="221"/>
      <c r="AU22" s="221"/>
      <c r="AV22" s="288"/>
      <c r="AW22" s="295"/>
    </row>
    <row r="23" spans="1:49" ht="33">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c r="A25" s="35"/>
      <c r="B25" s="240" t="s">
        <v>241</v>
      </c>
      <c r="C25" s="201"/>
      <c r="D25" s="214"/>
      <c r="E25" s="215"/>
      <c r="F25" s="215"/>
      <c r="G25" s="215"/>
      <c r="H25" s="215"/>
      <c r="I25" s="214"/>
      <c r="J25" s="214"/>
      <c r="K25" s="215"/>
      <c r="L25" s="215"/>
      <c r="M25" s="215"/>
      <c r="N25" s="215"/>
      <c r="O25" s="214"/>
      <c r="P25" s="214"/>
      <c r="Q25" s="215"/>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c r="AU25" s="218"/>
      <c r="AV25" s="218"/>
      <c r="AW25" s="295"/>
    </row>
    <row r="26" spans="1:49" s="5" customFormat="1">
      <c r="A26" s="35"/>
      <c r="B26" s="240" t="s">
        <v>242</v>
      </c>
      <c r="C26" s="201"/>
      <c r="D26" s="214">
        <f>D60*2.08</f>
        <v>5266.56</v>
      </c>
      <c r="E26" s="215"/>
      <c r="F26" s="215"/>
      <c r="G26" s="215"/>
      <c r="H26" s="215"/>
      <c r="I26" s="214"/>
      <c r="J26" s="395">
        <f>J60*2.08</f>
        <v>422.24</v>
      </c>
      <c r="K26" s="215"/>
      <c r="L26" s="215"/>
      <c r="M26" s="215"/>
      <c r="N26" s="215"/>
      <c r="O26" s="214"/>
      <c r="P26" s="395">
        <f>P60*2.08</f>
        <v>11240.32</v>
      </c>
      <c r="Q26" s="215"/>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c r="AU26" s="218"/>
      <c r="AV26" s="218"/>
      <c r="AW26" s="295"/>
    </row>
    <row r="27" spans="1:49" s="5" customFormat="1">
      <c r="B27" s="240" t="s">
        <v>243</v>
      </c>
      <c r="C27" s="201"/>
      <c r="D27" s="214"/>
      <c r="E27" s="215"/>
      <c r="F27" s="215"/>
      <c r="G27" s="215"/>
      <c r="H27" s="215"/>
      <c r="I27" s="214"/>
      <c r="J27" s="214"/>
      <c r="K27" s="215"/>
      <c r="L27" s="215"/>
      <c r="M27" s="215"/>
      <c r="N27" s="215"/>
      <c r="O27" s="214"/>
      <c r="P27" s="214"/>
      <c r="Q27" s="215"/>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c r="AU27" s="218"/>
      <c r="AV27" s="291"/>
      <c r="AW27" s="295"/>
    </row>
    <row r="28" spans="1:49" s="5" customFormat="1">
      <c r="A28" s="35"/>
      <c r="B28" s="240" t="s">
        <v>244</v>
      </c>
      <c r="C28" s="201"/>
      <c r="D28" s="214"/>
      <c r="E28" s="215"/>
      <c r="F28" s="215"/>
      <c r="G28" s="215"/>
      <c r="H28" s="215"/>
      <c r="I28" s="214"/>
      <c r="J28" s="214"/>
      <c r="K28" s="215"/>
      <c r="L28" s="215"/>
      <c r="M28" s="215"/>
      <c r="N28" s="215"/>
      <c r="O28" s="214"/>
      <c r="P28" s="214"/>
      <c r="Q28" s="215"/>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c r="AU28" s="218"/>
      <c r="AV28" s="218"/>
      <c r="AW28" s="295"/>
    </row>
    <row r="29" spans="1:49" ht="38.25">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c r="B30" s="240" t="s">
        <v>246</v>
      </c>
      <c r="C30" s="201"/>
      <c r="D30" s="214"/>
      <c r="E30" s="215"/>
      <c r="F30" s="215"/>
      <c r="G30" s="215"/>
      <c r="H30" s="215"/>
      <c r="I30" s="214"/>
      <c r="J30" s="214"/>
      <c r="K30" s="215"/>
      <c r="L30" s="215"/>
      <c r="M30" s="215"/>
      <c r="N30" s="215"/>
      <c r="O30" s="214"/>
      <c r="P30" s="214"/>
      <c r="Q30" s="215"/>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c r="AU30" s="218"/>
      <c r="AV30" s="218"/>
      <c r="AW30" s="295"/>
    </row>
    <row r="31" spans="1:49">
      <c r="B31" s="240" t="s">
        <v>247</v>
      </c>
      <c r="C31" s="201"/>
      <c r="D31" s="214"/>
      <c r="E31" s="215"/>
      <c r="F31" s="215"/>
      <c r="G31" s="215"/>
      <c r="H31" s="215"/>
      <c r="I31" s="214"/>
      <c r="J31" s="214"/>
      <c r="K31" s="215"/>
      <c r="L31" s="215"/>
      <c r="M31" s="215"/>
      <c r="N31" s="215"/>
      <c r="O31" s="214"/>
      <c r="P31" s="214"/>
      <c r="Q31" s="215"/>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c r="AU31" s="218"/>
      <c r="AV31" s="218"/>
      <c r="AW31" s="295"/>
    </row>
    <row r="32" spans="1:49" ht="13.9" customHeight="1">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c r="B34" s="240" t="s">
        <v>250</v>
      </c>
      <c r="C34" s="201"/>
      <c r="D34" s="214"/>
      <c r="E34" s="215"/>
      <c r="F34" s="215"/>
      <c r="G34" s="215"/>
      <c r="H34" s="215"/>
      <c r="I34" s="214"/>
      <c r="J34" s="214"/>
      <c r="K34" s="215"/>
      <c r="L34" s="215"/>
      <c r="M34" s="215"/>
      <c r="N34" s="215"/>
      <c r="O34" s="214"/>
      <c r="P34" s="214"/>
      <c r="Q34" s="215"/>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c r="B35" s="240" t="s">
        <v>251</v>
      </c>
      <c r="C35" s="201"/>
      <c r="D35" s="214">
        <f>27000*0.31</f>
        <v>8370</v>
      </c>
      <c r="E35" s="215"/>
      <c r="F35" s="215"/>
      <c r="G35" s="215"/>
      <c r="H35" s="215"/>
      <c r="I35" s="214"/>
      <c r="J35" s="214">
        <f>27000*0.02</f>
        <v>540</v>
      </c>
      <c r="K35" s="215"/>
      <c r="L35" s="215"/>
      <c r="M35" s="215"/>
      <c r="N35" s="215"/>
      <c r="O35" s="214"/>
      <c r="P35" s="214">
        <f>27000*0.67</f>
        <v>18090</v>
      </c>
      <c r="Q35" s="215"/>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c r="AU35" s="218"/>
      <c r="AV35" s="218"/>
      <c r="AW35" s="295"/>
    </row>
    <row r="36" spans="1:49" ht="16.5">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c r="B37" s="242" t="s">
        <v>253</v>
      </c>
      <c r="C37" s="200" t="s">
        <v>15</v>
      </c>
      <c r="D37" s="222">
        <v>120000</v>
      </c>
      <c r="E37" s="223"/>
      <c r="F37" s="223"/>
      <c r="G37" s="223"/>
      <c r="H37" s="223"/>
      <c r="I37" s="222"/>
      <c r="J37" s="222">
        <v>15000</v>
      </c>
      <c r="K37" s="223"/>
      <c r="L37" s="223"/>
      <c r="M37" s="223"/>
      <c r="N37" s="223"/>
      <c r="O37" s="222"/>
      <c r="P37" s="222">
        <v>0</v>
      </c>
      <c r="Q37" s="223"/>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c r="AU37" s="224"/>
      <c r="AV37" s="224"/>
      <c r="AW37" s="294"/>
    </row>
    <row r="38" spans="1:49">
      <c r="B38" s="237" t="s">
        <v>254</v>
      </c>
      <c r="C38" s="201" t="s">
        <v>16</v>
      </c>
      <c r="D38" s="214"/>
      <c r="E38" s="215"/>
      <c r="F38" s="215"/>
      <c r="G38" s="215"/>
      <c r="H38" s="215"/>
      <c r="I38" s="214"/>
      <c r="J38" s="214"/>
      <c r="K38" s="215"/>
      <c r="L38" s="215"/>
      <c r="M38" s="215"/>
      <c r="N38" s="215"/>
      <c r="O38" s="214"/>
      <c r="P38" s="214"/>
      <c r="Q38" s="215"/>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c r="AU38" s="218"/>
      <c r="AV38" s="218"/>
      <c r="AW38" s="295"/>
    </row>
    <row r="39" spans="1:49">
      <c r="B39" s="240" t="s">
        <v>255</v>
      </c>
      <c r="C39" s="201" t="s">
        <v>17</v>
      </c>
      <c r="D39" s="214"/>
      <c r="E39" s="215"/>
      <c r="F39" s="215"/>
      <c r="G39" s="215"/>
      <c r="H39" s="215"/>
      <c r="I39" s="214"/>
      <c r="J39" s="214"/>
      <c r="K39" s="215"/>
      <c r="L39" s="215"/>
      <c r="M39" s="215"/>
      <c r="N39" s="215"/>
      <c r="O39" s="214"/>
      <c r="P39" s="214"/>
      <c r="Q39" s="215"/>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c r="AU39" s="218"/>
      <c r="AV39" s="218"/>
      <c r="AW39" s="295"/>
    </row>
    <row r="40" spans="1:49">
      <c r="B40" s="240" t="s">
        <v>256</v>
      </c>
      <c r="C40" s="201" t="s">
        <v>38</v>
      </c>
      <c r="D40" s="214"/>
      <c r="E40" s="215"/>
      <c r="F40" s="215"/>
      <c r="G40" s="215"/>
      <c r="H40" s="215"/>
      <c r="I40" s="214"/>
      <c r="J40" s="214"/>
      <c r="K40" s="215"/>
      <c r="L40" s="215"/>
      <c r="M40" s="215"/>
      <c r="N40" s="215"/>
      <c r="O40" s="214"/>
      <c r="P40" s="214"/>
      <c r="Q40" s="215"/>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c r="AU40" s="218"/>
      <c r="AV40" s="218"/>
      <c r="AW40" s="295"/>
    </row>
    <row r="41" spans="1:49" s="5" customFormat="1" ht="25.5">
      <c r="A41" s="35"/>
      <c r="B41" s="240" t="s">
        <v>257</v>
      </c>
      <c r="C41" s="201" t="s">
        <v>129</v>
      </c>
      <c r="D41" s="214"/>
      <c r="E41" s="215"/>
      <c r="F41" s="215"/>
      <c r="G41" s="215"/>
      <c r="H41" s="215"/>
      <c r="I41" s="214"/>
      <c r="J41" s="214"/>
      <c r="K41" s="215"/>
      <c r="L41" s="215"/>
      <c r="M41" s="215"/>
      <c r="N41" s="215"/>
      <c r="O41" s="214"/>
      <c r="P41" s="214"/>
      <c r="Q41" s="215"/>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c r="AU41" s="218"/>
      <c r="AV41" s="218"/>
      <c r="AW41" s="295"/>
    </row>
    <row r="42" spans="1:49" s="5" customFormat="1" ht="24.95" customHeight="1">
      <c r="A42" s="35"/>
      <c r="B42" s="237" t="s">
        <v>258</v>
      </c>
      <c r="C42" s="201" t="s">
        <v>87</v>
      </c>
      <c r="D42" s="214"/>
      <c r="E42" s="215"/>
      <c r="F42" s="215"/>
      <c r="G42" s="215"/>
      <c r="H42" s="215"/>
      <c r="I42" s="214"/>
      <c r="J42" s="214"/>
      <c r="K42" s="215"/>
      <c r="L42" s="215"/>
      <c r="M42" s="215"/>
      <c r="N42" s="215"/>
      <c r="O42" s="214"/>
      <c r="P42" s="214"/>
      <c r="Q42" s="215"/>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c r="AV42" s="218"/>
      <c r="AW42" s="295"/>
    </row>
    <row r="43" spans="1:49" ht="16.5">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c r="B44" s="242" t="s">
        <v>260</v>
      </c>
      <c r="C44" s="200" t="s">
        <v>18</v>
      </c>
      <c r="D44" s="222"/>
      <c r="E44" s="223"/>
      <c r="F44" s="223"/>
      <c r="G44" s="223"/>
      <c r="H44" s="223"/>
      <c r="I44" s="222"/>
      <c r="J44" s="222"/>
      <c r="K44" s="223"/>
      <c r="L44" s="223"/>
      <c r="M44" s="223"/>
      <c r="N44" s="223"/>
      <c r="O44" s="222"/>
      <c r="P44" s="222"/>
      <c r="Q44" s="223"/>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c r="AU44" s="224"/>
      <c r="AV44" s="224"/>
      <c r="AW44" s="294"/>
    </row>
    <row r="45" spans="1:49">
      <c r="B45" s="243" t="s">
        <v>261</v>
      </c>
      <c r="C45" s="201" t="s">
        <v>19</v>
      </c>
      <c r="D45" s="214"/>
      <c r="E45" s="215"/>
      <c r="F45" s="215"/>
      <c r="G45" s="215"/>
      <c r="H45" s="215"/>
      <c r="I45" s="214"/>
      <c r="J45" s="214"/>
      <c r="K45" s="215"/>
      <c r="L45" s="215"/>
      <c r="M45" s="215"/>
      <c r="N45" s="215"/>
      <c r="O45" s="214"/>
      <c r="P45" s="214"/>
      <c r="Q45" s="215"/>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c r="AU45" s="218"/>
      <c r="AV45" s="218"/>
      <c r="AW45" s="295"/>
    </row>
    <row r="46" spans="1:49">
      <c r="B46" s="243" t="s">
        <v>262</v>
      </c>
      <c r="C46" s="201" t="s">
        <v>20</v>
      </c>
      <c r="D46" s="214"/>
      <c r="E46" s="215"/>
      <c r="F46" s="215"/>
      <c r="G46" s="215"/>
      <c r="H46" s="215"/>
      <c r="I46" s="214"/>
      <c r="J46" s="214"/>
      <c r="K46" s="215"/>
      <c r="L46" s="215"/>
      <c r="M46" s="215"/>
      <c r="N46" s="215"/>
      <c r="O46" s="214"/>
      <c r="P46" s="214"/>
      <c r="Q46" s="215"/>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c r="AU46" s="218"/>
      <c r="AV46" s="218"/>
      <c r="AW46" s="295"/>
    </row>
    <row r="47" spans="1:49">
      <c r="B47" s="243" t="s">
        <v>263</v>
      </c>
      <c r="C47" s="201" t="s">
        <v>21</v>
      </c>
      <c r="D47" s="214">
        <v>50265</v>
      </c>
      <c r="E47" s="215"/>
      <c r="F47" s="215"/>
      <c r="G47" s="215"/>
      <c r="H47" s="215"/>
      <c r="I47" s="214"/>
      <c r="J47" s="214">
        <v>3243</v>
      </c>
      <c r="K47" s="215"/>
      <c r="L47" s="215"/>
      <c r="M47" s="215"/>
      <c r="N47" s="215"/>
      <c r="O47" s="214"/>
      <c r="P47" s="214">
        <v>108637</v>
      </c>
      <c r="Q47" s="215"/>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c r="AU47" s="218"/>
      <c r="AV47" s="218"/>
      <c r="AW47" s="295"/>
    </row>
    <row r="48" spans="1:49">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c r="B49" s="243" t="s">
        <v>303</v>
      </c>
      <c r="C49" s="201"/>
      <c r="D49" s="214">
        <v>82300</v>
      </c>
      <c r="E49" s="215"/>
      <c r="F49" s="215"/>
      <c r="G49" s="215"/>
      <c r="H49" s="215"/>
      <c r="I49" s="214"/>
      <c r="J49" s="214">
        <v>5310</v>
      </c>
      <c r="K49" s="215"/>
      <c r="L49" s="215"/>
      <c r="M49" s="215"/>
      <c r="N49" s="215"/>
      <c r="O49" s="214"/>
      <c r="P49" s="214">
        <v>177874</v>
      </c>
      <c r="Q49" s="215"/>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c r="AV49" s="218"/>
      <c r="AW49" s="295"/>
    </row>
    <row r="50" spans="2:49" ht="25.5">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c r="B51" s="237" t="s">
        <v>266</v>
      </c>
      <c r="C51" s="201"/>
      <c r="D51" s="214">
        <v>372232</v>
      </c>
      <c r="E51" s="215"/>
      <c r="F51" s="215"/>
      <c r="G51" s="215"/>
      <c r="H51" s="215"/>
      <c r="I51" s="214"/>
      <c r="J51" s="214">
        <v>10597</v>
      </c>
      <c r="K51" s="215"/>
      <c r="L51" s="215"/>
      <c r="M51" s="215"/>
      <c r="N51" s="215"/>
      <c r="O51" s="214"/>
      <c r="P51" s="214">
        <v>1044032</v>
      </c>
      <c r="Q51" s="215"/>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c r="AU51" s="218"/>
      <c r="AV51" s="218"/>
      <c r="AW51" s="295"/>
    </row>
    <row r="52" spans="2:49" ht="25.5">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5.5">
      <c r="B53" s="237" t="s">
        <v>268</v>
      </c>
      <c r="C53" s="201" t="s">
        <v>88</v>
      </c>
      <c r="D53" s="214"/>
      <c r="E53" s="215"/>
      <c r="F53" s="215"/>
      <c r="G53" s="266"/>
      <c r="H53" s="266"/>
      <c r="I53" s="214"/>
      <c r="J53" s="214"/>
      <c r="K53" s="215"/>
      <c r="L53" s="215"/>
      <c r="M53" s="266"/>
      <c r="N53" s="266"/>
      <c r="O53" s="214"/>
      <c r="P53" s="214"/>
      <c r="Q53" s="215"/>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c r="AV53" s="218"/>
      <c r="AW53" s="295"/>
    </row>
    <row r="54" spans="2:49" ht="16.5">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ht="14.25" thickTop="1" thickBot="1">
      <c r="B56" s="242" t="s">
        <v>271</v>
      </c>
      <c r="C56" s="200" t="s">
        <v>24</v>
      </c>
      <c r="D56" s="226">
        <v>1591</v>
      </c>
      <c r="E56" s="227">
        <f>D56</f>
        <v>1591</v>
      </c>
      <c r="F56" s="227"/>
      <c r="G56" s="227"/>
      <c r="H56" s="227"/>
      <c r="I56" s="226"/>
      <c r="J56" s="226">
        <v>91</v>
      </c>
      <c r="K56" s="402">
        <v>91</v>
      </c>
      <c r="L56" s="227"/>
      <c r="M56" s="227"/>
      <c r="N56" s="227"/>
      <c r="O56" s="226"/>
      <c r="P56" s="226">
        <v>3759</v>
      </c>
      <c r="Q56" s="402">
        <v>3759</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c r="AU56" s="228"/>
      <c r="AV56" s="228"/>
      <c r="AW56" s="286"/>
    </row>
    <row r="57" spans="2:49" ht="13.5" thickTop="1">
      <c r="B57" s="243" t="s">
        <v>272</v>
      </c>
      <c r="C57" s="201" t="s">
        <v>25</v>
      </c>
      <c r="D57" s="229">
        <v>2561</v>
      </c>
      <c r="E57" s="403">
        <f>D57</f>
        <v>2561</v>
      </c>
      <c r="F57" s="230"/>
      <c r="G57" s="230"/>
      <c r="H57" s="230"/>
      <c r="I57" s="229"/>
      <c r="J57" s="229">
        <v>201</v>
      </c>
      <c r="K57" s="229">
        <v>201</v>
      </c>
      <c r="L57" s="230"/>
      <c r="M57" s="230"/>
      <c r="N57" s="230"/>
      <c r="O57" s="229"/>
      <c r="P57" s="229">
        <v>5562</v>
      </c>
      <c r="Q57" s="229">
        <v>5562</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c r="AU57" s="231"/>
      <c r="AV57" s="231"/>
      <c r="AW57" s="287"/>
    </row>
    <row r="58" spans="2:49">
      <c r="B58" s="243" t="s">
        <v>273</v>
      </c>
      <c r="C58" s="201" t="s">
        <v>26</v>
      </c>
      <c r="D58" s="307"/>
      <c r="E58" s="308"/>
      <c r="F58" s="308"/>
      <c r="G58" s="308"/>
      <c r="H58" s="308"/>
      <c r="I58" s="307"/>
      <c r="J58" s="229">
        <v>27</v>
      </c>
      <c r="K58" s="229">
        <v>27</v>
      </c>
      <c r="L58" s="230"/>
      <c r="M58" s="230"/>
      <c r="N58" s="230"/>
      <c r="O58" s="229"/>
      <c r="P58" s="229">
        <v>14</v>
      </c>
      <c r="Q58" s="229">
        <v>14</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c r="AU58" s="231"/>
      <c r="AV58" s="231"/>
      <c r="AW58" s="287"/>
    </row>
    <row r="59" spans="2:49">
      <c r="B59" s="243" t="s">
        <v>274</v>
      </c>
      <c r="C59" s="201" t="s">
        <v>27</v>
      </c>
      <c r="D59" s="229">
        <v>30384</v>
      </c>
      <c r="E59" s="230">
        <f>D59</f>
        <v>30384</v>
      </c>
      <c r="F59" s="230"/>
      <c r="G59" s="230"/>
      <c r="H59" s="230"/>
      <c r="I59" s="229"/>
      <c r="J59" s="229">
        <v>2436</v>
      </c>
      <c r="K59" s="229">
        <v>2436</v>
      </c>
      <c r="L59" s="230"/>
      <c r="M59" s="230"/>
      <c r="N59" s="230"/>
      <c r="O59" s="229"/>
      <c r="P59" s="229">
        <v>64848</v>
      </c>
      <c r="Q59" s="229">
        <v>64848</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c r="AU59" s="231"/>
      <c r="AV59" s="231"/>
      <c r="AW59" s="287"/>
    </row>
    <row r="60" spans="2:49">
      <c r="B60" s="243" t="s">
        <v>275</v>
      </c>
      <c r="C60" s="201"/>
      <c r="D60" s="232">
        <f>D59/12</f>
        <v>2532</v>
      </c>
      <c r="E60" s="232">
        <f>E59/12</f>
        <v>2532</v>
      </c>
      <c r="F60" s="233"/>
      <c r="G60" s="233"/>
      <c r="H60" s="233"/>
      <c r="I60" s="232"/>
      <c r="J60" s="232">
        <f>J59/12</f>
        <v>203</v>
      </c>
      <c r="K60" s="232">
        <f>K59/12</f>
        <v>203</v>
      </c>
      <c r="L60" s="233"/>
      <c r="M60" s="233"/>
      <c r="N60" s="233"/>
      <c r="O60" s="232"/>
      <c r="P60" s="232">
        <f>P59/12</f>
        <v>5404</v>
      </c>
      <c r="Q60" s="232">
        <f>Q59/12</f>
        <v>5404</v>
      </c>
      <c r="R60" s="233"/>
      <c r="S60" s="233"/>
      <c r="T60" s="233"/>
      <c r="U60" s="232"/>
      <c r="V60" s="233"/>
      <c r="W60" s="233"/>
      <c r="X60" s="232"/>
      <c r="Y60" s="233"/>
      <c r="Z60" s="233"/>
      <c r="AA60" s="232"/>
      <c r="AB60" s="233"/>
      <c r="AC60" s="233"/>
      <c r="AD60" s="232"/>
      <c r="AE60" s="281"/>
      <c r="AF60" s="281"/>
      <c r="AG60" s="281"/>
      <c r="AH60" s="282"/>
      <c r="AI60" s="232"/>
      <c r="AJ60" s="281"/>
      <c r="AK60" s="281"/>
      <c r="AL60" s="281"/>
      <c r="AM60" s="282"/>
      <c r="AN60" s="232"/>
      <c r="AO60" s="233"/>
      <c r="AP60" s="233"/>
      <c r="AQ60" s="233"/>
      <c r="AR60" s="233"/>
      <c r="AS60" s="232"/>
      <c r="AT60" s="234"/>
      <c r="AU60" s="234"/>
      <c r="AV60" s="234"/>
      <c r="AW60" s="287"/>
    </row>
    <row r="61" spans="2:49" ht="16.5">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row>
    <row r="62" spans="2:49" ht="33">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30:AD32 D34:AD35 D37:AD42 D44:AD47 D49:AD52 D25:AD28">
    <cfRule type="cellIs" dxfId="590" priority="41" stopIfTrue="1" operator="lessThan">
      <formula>0</formula>
    </cfRule>
  </conditionalFormatting>
  <conditionalFormatting sqref="AS53">
    <cfRule type="cellIs" dxfId="589" priority="40" stopIfTrue="1" operator="lessThan">
      <formula>0</formula>
    </cfRule>
  </conditionalFormatting>
  <conditionalFormatting sqref="G56:I57 G59:I59 D59 D56:D57 G7:I7 E13:F15 D6:D10 D13:D21">
    <cfRule type="cellIs" dxfId="588" priority="103" stopIfTrue="1" operator="lessThan">
      <formula>0</formula>
    </cfRule>
  </conditionalFormatting>
  <conditionalFormatting sqref="AI34:AI35">
    <cfRule type="cellIs" dxfId="587" priority="58" stopIfTrue="1" operator="lessThan">
      <formula>0</formula>
    </cfRule>
  </conditionalFormatting>
  <conditionalFormatting sqref="AQ56:AR57 AQ59:AR59 AN59 AN56:AN57">
    <cfRule type="cellIs" dxfId="586" priority="8" stopIfTrue="1" operator="lessThan">
      <formula>0</formula>
    </cfRule>
  </conditionalFormatting>
  <conditionalFormatting sqref="M7:O7 J6:J10">
    <cfRule type="cellIs" dxfId="585" priority="100" stopIfTrue="1" operator="lessThan">
      <formula>0</formula>
    </cfRule>
  </conditionalFormatting>
  <conditionalFormatting sqref="S7:T7 P6:P10">
    <cfRule type="cellIs" dxfId="584" priority="98" stopIfTrue="1" operator="lessThan">
      <formula>0</formula>
    </cfRule>
  </conditionalFormatting>
  <conditionalFormatting sqref="U6:U10">
    <cfRule type="cellIs" dxfId="583" priority="97" stopIfTrue="1" operator="lessThan">
      <formula>0</formula>
    </cfRule>
  </conditionalFormatting>
  <conditionalFormatting sqref="X6:X10">
    <cfRule type="cellIs" dxfId="582" priority="96" stopIfTrue="1" operator="lessThan">
      <formula>0</formula>
    </cfRule>
  </conditionalFormatting>
  <conditionalFormatting sqref="AA6:AA10">
    <cfRule type="cellIs" dxfId="581" priority="95" stopIfTrue="1" operator="lessThan">
      <formula>0</formula>
    </cfRule>
  </conditionalFormatting>
  <conditionalFormatting sqref="AD6:AD10">
    <cfRule type="cellIs" dxfId="580" priority="94" stopIfTrue="1" operator="lessThan">
      <formula>0</formula>
    </cfRule>
  </conditionalFormatting>
  <conditionalFormatting sqref="AI6:AI10">
    <cfRule type="cellIs" dxfId="579" priority="93" stopIfTrue="1" operator="lessThan">
      <formula>0</formula>
    </cfRule>
  </conditionalFormatting>
  <conditionalFormatting sqref="AT6:AT10">
    <cfRule type="cellIs" dxfId="578" priority="90" stopIfTrue="1" operator="lessThan">
      <formula>0</formula>
    </cfRule>
  </conditionalFormatting>
  <conditionalFormatting sqref="AS6:AS10">
    <cfRule type="cellIs" dxfId="577" priority="91" stopIfTrue="1" operator="lessThan">
      <formula>0</formula>
    </cfRule>
  </conditionalFormatting>
  <conditionalFormatting sqref="AU6:AU10">
    <cfRule type="cellIs" dxfId="576" priority="89" stopIfTrue="1" operator="lessThan">
      <formula>0</formula>
    </cfRule>
  </conditionalFormatting>
  <conditionalFormatting sqref="I13:I15">
    <cfRule type="cellIs" dxfId="575" priority="88" stopIfTrue="1" operator="lessThan">
      <formula>0</formula>
    </cfRule>
  </conditionalFormatting>
  <conditionalFormatting sqref="K13:L15 J13:J21">
    <cfRule type="cellIs" dxfId="574" priority="87" stopIfTrue="1" operator="lessThan">
      <formula>0</formula>
    </cfRule>
  </conditionalFormatting>
  <conditionalFormatting sqref="O13:O15">
    <cfRule type="cellIs" dxfId="573" priority="86" stopIfTrue="1" operator="lessThan">
      <formula>0</formula>
    </cfRule>
  </conditionalFormatting>
  <conditionalFormatting sqref="V13:V15 U13:U21">
    <cfRule type="cellIs" dxfId="572" priority="84" stopIfTrue="1" operator="lessThan">
      <formula>0</formula>
    </cfRule>
  </conditionalFormatting>
  <conditionalFormatting sqref="W13:W15">
    <cfRule type="cellIs" dxfId="571" priority="83" stopIfTrue="1" operator="lessThan">
      <formula>0</formula>
    </cfRule>
  </conditionalFormatting>
  <conditionalFormatting sqref="Y13:Y15 X13:X21">
    <cfRule type="cellIs" dxfId="570" priority="82" stopIfTrue="1" operator="lessThan">
      <formula>0</formula>
    </cfRule>
  </conditionalFormatting>
  <conditionalFormatting sqref="Z13:Z15">
    <cfRule type="cellIs" dxfId="569" priority="81" stopIfTrue="1" operator="lessThan">
      <formula>0</formula>
    </cfRule>
  </conditionalFormatting>
  <conditionalFormatting sqref="AB13:AB15 AA13:AA21">
    <cfRule type="cellIs" dxfId="568" priority="80" stopIfTrue="1" operator="lessThan">
      <formula>0</formula>
    </cfRule>
  </conditionalFormatting>
  <conditionalFormatting sqref="AC13:AC15">
    <cfRule type="cellIs" dxfId="567" priority="79" stopIfTrue="1" operator="lessThan">
      <formula>0</formula>
    </cfRule>
  </conditionalFormatting>
  <conditionalFormatting sqref="AD13:AD21">
    <cfRule type="cellIs" dxfId="566" priority="78" stopIfTrue="1" operator="lessThan">
      <formula>0</formula>
    </cfRule>
  </conditionalFormatting>
  <conditionalFormatting sqref="AI13:AI21">
    <cfRule type="cellIs" dxfId="565" priority="77" stopIfTrue="1" operator="lessThan">
      <formula>0</formula>
    </cfRule>
  </conditionalFormatting>
  <conditionalFormatting sqref="AT13:AT21">
    <cfRule type="cellIs" dxfId="564" priority="74" stopIfTrue="1" operator="lessThan">
      <formula>0</formula>
    </cfRule>
  </conditionalFormatting>
  <conditionalFormatting sqref="AS13:AS21">
    <cfRule type="cellIs" dxfId="563" priority="75" stopIfTrue="1" operator="lessThan">
      <formula>0</formula>
    </cfRule>
  </conditionalFormatting>
  <conditionalFormatting sqref="AU13:AU21">
    <cfRule type="cellIs" dxfId="562" priority="73" stopIfTrue="1" operator="lessThan">
      <formula>0</formula>
    </cfRule>
  </conditionalFormatting>
  <conditionalFormatting sqref="D53:F53">
    <cfRule type="cellIs" dxfId="561" priority="66" stopIfTrue="1" operator="lessThan">
      <formula>0</formula>
    </cfRule>
  </conditionalFormatting>
  <conditionalFormatting sqref="I53">
    <cfRule type="cellIs" dxfId="560" priority="65" stopIfTrue="1" operator="lessThan">
      <formula>0</formula>
    </cfRule>
  </conditionalFormatting>
  <conditionalFormatting sqref="J53:L53">
    <cfRule type="cellIs" dxfId="559" priority="64" stopIfTrue="1" operator="lessThan">
      <formula>0</formula>
    </cfRule>
  </conditionalFormatting>
  <conditionalFormatting sqref="O53">
    <cfRule type="cellIs" dxfId="558" priority="63" stopIfTrue="1" operator="lessThan">
      <formula>0</formula>
    </cfRule>
  </conditionalFormatting>
  <conditionalFormatting sqref="P53:R53">
    <cfRule type="cellIs" dxfId="557" priority="62" stopIfTrue="1" operator="lessThan">
      <formula>0</formula>
    </cfRule>
  </conditionalFormatting>
  <conditionalFormatting sqref="U53:AD53">
    <cfRule type="cellIs" dxfId="556" priority="61" stopIfTrue="1" operator="lessThan">
      <formula>0</formula>
    </cfRule>
  </conditionalFormatting>
  <conditionalFormatting sqref="AI25:AI28">
    <cfRule type="cellIs" dxfId="555" priority="60" stopIfTrue="1" operator="lessThan">
      <formula>0</formula>
    </cfRule>
  </conditionalFormatting>
  <conditionalFormatting sqref="AI30:AI32">
    <cfRule type="cellIs" dxfId="554" priority="59" stopIfTrue="1" operator="lessThan">
      <formula>0</formula>
    </cfRule>
  </conditionalFormatting>
  <conditionalFormatting sqref="AN25:AR28">
    <cfRule type="cellIs" dxfId="553" priority="57" stopIfTrue="1" operator="lessThan">
      <formula>0</formula>
    </cfRule>
  </conditionalFormatting>
  <conditionalFormatting sqref="AN30:AR32">
    <cfRule type="cellIs" dxfId="552" priority="56" stopIfTrue="1" operator="lessThan">
      <formula>0</formula>
    </cfRule>
  </conditionalFormatting>
  <conditionalFormatting sqref="AN34:AR35">
    <cfRule type="cellIs" dxfId="551" priority="55" stopIfTrue="1" operator="lessThan">
      <formula>0</formula>
    </cfRule>
  </conditionalFormatting>
  <conditionalFormatting sqref="AS25:AV26 AS27:AU27">
    <cfRule type="cellIs" dxfId="550" priority="54" stopIfTrue="1" operator="lessThan">
      <formula>0</formula>
    </cfRule>
  </conditionalFormatting>
  <conditionalFormatting sqref="AS28:AV28">
    <cfRule type="cellIs" dxfId="549" priority="53" stopIfTrue="1" operator="lessThan">
      <formula>0</formula>
    </cfRule>
  </conditionalFormatting>
  <conditionalFormatting sqref="AS30:AV32">
    <cfRule type="cellIs" dxfId="548" priority="52" stopIfTrue="1" operator="lessThan">
      <formula>0</formula>
    </cfRule>
  </conditionalFormatting>
  <conditionalFormatting sqref="AI44:AI47">
    <cfRule type="cellIs" dxfId="547" priority="51" stopIfTrue="1" operator="lessThan">
      <formula>0</formula>
    </cfRule>
  </conditionalFormatting>
  <conditionalFormatting sqref="AI49:AI52">
    <cfRule type="cellIs" dxfId="546" priority="50" stopIfTrue="1" operator="lessThan">
      <formula>0</formula>
    </cfRule>
  </conditionalFormatting>
  <conditionalFormatting sqref="AI53">
    <cfRule type="cellIs" dxfId="545" priority="49" stopIfTrue="1" operator="lessThan">
      <formula>0</formula>
    </cfRule>
  </conditionalFormatting>
  <conditionalFormatting sqref="AI37:AI42">
    <cfRule type="cellIs" dxfId="544" priority="48" stopIfTrue="1" operator="lessThan">
      <formula>0</formula>
    </cfRule>
  </conditionalFormatting>
  <conditionalFormatting sqref="AN37:AR42">
    <cfRule type="cellIs" dxfId="543" priority="47" stopIfTrue="1" operator="lessThan">
      <formula>0</formula>
    </cfRule>
  </conditionalFormatting>
  <conditionalFormatting sqref="AN44:AR47">
    <cfRule type="cellIs" dxfId="542" priority="46" stopIfTrue="1" operator="lessThan">
      <formula>0</formula>
    </cfRule>
  </conditionalFormatting>
  <conditionalFormatting sqref="AN49:AR52">
    <cfRule type="cellIs" dxfId="541" priority="45" stopIfTrue="1" operator="lessThan">
      <formula>0</formula>
    </cfRule>
  </conditionalFormatting>
  <conditionalFormatting sqref="AN53:AP53">
    <cfRule type="cellIs" dxfId="540" priority="44" stopIfTrue="1" operator="lessThan">
      <formula>0</formula>
    </cfRule>
  </conditionalFormatting>
  <conditionalFormatting sqref="AS37:AS42">
    <cfRule type="cellIs" dxfId="539" priority="43" stopIfTrue="1" operator="lessThan">
      <formula>0</formula>
    </cfRule>
  </conditionalFormatting>
  <conditionalFormatting sqref="AS44:AS47">
    <cfRule type="cellIs" dxfId="538" priority="42" stopIfTrue="1" operator="lessThan">
      <formula>0</formula>
    </cfRule>
  </conditionalFormatting>
  <conditionalFormatting sqref="AT37:AT42">
    <cfRule type="cellIs" dxfId="537" priority="39" stopIfTrue="1" operator="lessThan">
      <formula>0</formula>
    </cfRule>
  </conditionalFormatting>
  <conditionalFormatting sqref="AT44:AT47">
    <cfRule type="cellIs" dxfId="536" priority="38" stopIfTrue="1" operator="lessThan">
      <formula>0</formula>
    </cfRule>
  </conditionalFormatting>
  <conditionalFormatting sqref="AT49:AT52">
    <cfRule type="cellIs" dxfId="535" priority="37" stopIfTrue="1" operator="lessThan">
      <formula>0</formula>
    </cfRule>
  </conditionalFormatting>
  <conditionalFormatting sqref="AT53">
    <cfRule type="cellIs" dxfId="534" priority="36" stopIfTrue="1" operator="lessThan">
      <formula>0</formula>
    </cfRule>
  </conditionalFormatting>
  <conditionalFormatting sqref="AU37:AU42">
    <cfRule type="cellIs" dxfId="533" priority="35" stopIfTrue="1" operator="lessThan">
      <formula>0</formula>
    </cfRule>
  </conditionalFormatting>
  <conditionalFormatting sqref="AU44:AU47">
    <cfRule type="cellIs" dxfId="532" priority="34" stopIfTrue="1" operator="lessThan">
      <formula>0</formula>
    </cfRule>
  </conditionalFormatting>
  <conditionalFormatting sqref="AU49:AU52">
    <cfRule type="cellIs" dxfId="531" priority="33" stopIfTrue="1" operator="lessThan">
      <formula>0</formula>
    </cfRule>
  </conditionalFormatting>
  <conditionalFormatting sqref="AU53">
    <cfRule type="cellIs" dxfId="530" priority="32" stopIfTrue="1" operator="lessThan">
      <formula>0</formula>
    </cfRule>
  </conditionalFormatting>
  <conditionalFormatting sqref="AV37:AV42">
    <cfRule type="cellIs" dxfId="529" priority="31" stopIfTrue="1" operator="lessThan">
      <formula>0</formula>
    </cfRule>
  </conditionalFormatting>
  <conditionalFormatting sqref="AV44:AV47">
    <cfRule type="cellIs" dxfId="528" priority="30" stopIfTrue="1" operator="lessThan">
      <formula>0</formula>
    </cfRule>
  </conditionalFormatting>
  <conditionalFormatting sqref="AV49:AV52">
    <cfRule type="cellIs" dxfId="527" priority="29" stopIfTrue="1" operator="lessThan">
      <formula>0</formula>
    </cfRule>
  </conditionalFormatting>
  <conditionalFormatting sqref="AV53">
    <cfRule type="cellIs" dxfId="526" priority="28" stopIfTrue="1" operator="lessThan">
      <formula>0</formula>
    </cfRule>
  </conditionalFormatting>
  <conditionalFormatting sqref="AS35:AV35">
    <cfRule type="cellIs" dxfId="525" priority="27" stopIfTrue="1" operator="lessThan">
      <formula>0</formula>
    </cfRule>
  </conditionalFormatting>
  <conditionalFormatting sqref="AV34">
    <cfRule type="cellIs" dxfId="524" priority="26" stopIfTrue="1" operator="lessThan">
      <formula>0</formula>
    </cfRule>
  </conditionalFormatting>
  <conditionalFormatting sqref="AT34">
    <cfRule type="cellIs" dxfId="523" priority="25" stopIfTrue="1" operator="lessThan">
      <formula>0</formula>
    </cfRule>
  </conditionalFormatting>
  <conditionalFormatting sqref="AW61:AW62">
    <cfRule type="cellIs" dxfId="522" priority="24" stopIfTrue="1" operator="lessThan">
      <formula>0</formula>
    </cfRule>
  </conditionalFormatting>
  <conditionalFormatting sqref="M56:O57 J56:J57">
    <cfRule type="cellIs" dxfId="521" priority="23" stopIfTrue="1" operator="lessThan">
      <formula>0</formula>
    </cfRule>
  </conditionalFormatting>
  <conditionalFormatting sqref="M58:O59 J58:J59">
    <cfRule type="cellIs" dxfId="520" priority="21" stopIfTrue="1" operator="lessThan">
      <formula>0</formula>
    </cfRule>
  </conditionalFormatting>
  <conditionalFormatting sqref="S56:U57 P56:P57">
    <cfRule type="cellIs" dxfId="519" priority="19" stopIfTrue="1" operator="lessThan">
      <formula>0</formula>
    </cfRule>
  </conditionalFormatting>
  <conditionalFormatting sqref="V56:W57">
    <cfRule type="cellIs" dxfId="518" priority="18" stopIfTrue="1" operator="lessThan">
      <formula>0</formula>
    </cfRule>
  </conditionalFormatting>
  <conditionalFormatting sqref="S59:U59 P59">
    <cfRule type="cellIs" dxfId="517" priority="17" stopIfTrue="1" operator="lessThan">
      <formula>0</formula>
    </cfRule>
  </conditionalFormatting>
  <conditionalFormatting sqref="V59:W59">
    <cfRule type="cellIs" dxfId="516" priority="16" stopIfTrue="1" operator="lessThan">
      <formula>0</formula>
    </cfRule>
  </conditionalFormatting>
  <conditionalFormatting sqref="S58:T58 P58">
    <cfRule type="cellIs" dxfId="515" priority="15" stopIfTrue="1" operator="lessThan">
      <formula>0</formula>
    </cfRule>
  </conditionalFormatting>
  <conditionalFormatting sqref="X56:X57">
    <cfRule type="cellIs" dxfId="514" priority="14" stopIfTrue="1" operator="lessThan">
      <formula>0</formula>
    </cfRule>
  </conditionalFormatting>
  <conditionalFormatting sqref="X59">
    <cfRule type="cellIs" dxfId="513" priority="13" stopIfTrue="1" operator="lessThan">
      <formula>0</formula>
    </cfRule>
  </conditionalFormatting>
  <conditionalFormatting sqref="X58">
    <cfRule type="cellIs" dxfId="512" priority="12" stopIfTrue="1" operator="lessThan">
      <formula>0</formula>
    </cfRule>
  </conditionalFormatting>
  <conditionalFormatting sqref="AA56:AA57">
    <cfRule type="cellIs" dxfId="511" priority="11" stopIfTrue="1" operator="lessThan">
      <formula>0</formula>
    </cfRule>
  </conditionalFormatting>
  <conditionalFormatting sqref="AA59">
    <cfRule type="cellIs" dxfId="510" priority="10" stopIfTrue="1" operator="lessThan">
      <formula>0</formula>
    </cfRule>
  </conditionalFormatting>
  <conditionalFormatting sqref="AA58">
    <cfRule type="cellIs" dxfId="509" priority="9" stopIfTrue="1" operator="lessThan">
      <formula>0</formula>
    </cfRule>
  </conditionalFormatting>
  <conditionalFormatting sqref="Q13:R15 P13:P21">
    <cfRule type="cellIs" dxfId="508" priority="85" stopIfTrue="1" operator="lessThan">
      <formula>0</formula>
    </cfRule>
  </conditionalFormatting>
  <conditionalFormatting sqref="AQ7:AR7 AO13:AP15 AN6:AN10 AN13:AN21">
    <cfRule type="cellIs" dxfId="507" priority="7" stopIfTrue="1" operator="lessThan">
      <formula>0</formula>
    </cfRule>
  </conditionalFormatting>
  <conditionalFormatting sqref="AU34">
    <cfRule type="cellIs" dxfId="506" priority="6" stopIfTrue="1" operator="lessThan">
      <formula>0</formula>
    </cfRule>
  </conditionalFormatting>
  <conditionalFormatting sqref="K56:K57">
    <cfRule type="cellIs" dxfId="505" priority="5" stopIfTrue="1" operator="lessThan">
      <formula>0</formula>
    </cfRule>
  </conditionalFormatting>
  <conditionalFormatting sqref="K58:K59">
    <cfRule type="cellIs" dxfId="504" priority="4" stopIfTrue="1" operator="lessThan">
      <formula>0</formula>
    </cfRule>
  </conditionalFormatting>
  <conditionalFormatting sqref="Q56:Q57">
    <cfRule type="cellIs" dxfId="503" priority="3" stopIfTrue="1" operator="lessThan">
      <formula>0</formula>
    </cfRule>
  </conditionalFormatting>
  <conditionalFormatting sqref="Q59">
    <cfRule type="cellIs" dxfId="502" priority="2" stopIfTrue="1" operator="lessThan">
      <formula>0</formula>
    </cfRule>
  </conditionalFormatting>
  <conditionalFormatting sqref="Q58">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P23" sqref="P23"/>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c r="B5" s="340" t="s">
        <v>277</v>
      </c>
      <c r="C5" s="328"/>
      <c r="D5" s="323">
        <v>3464989</v>
      </c>
      <c r="E5" s="324">
        <v>3464989</v>
      </c>
      <c r="F5" s="324"/>
      <c r="G5" s="326"/>
      <c r="H5" s="326"/>
      <c r="I5" s="323"/>
      <c r="J5" s="323">
        <v>279731</v>
      </c>
      <c r="K5" s="324">
        <v>279731</v>
      </c>
      <c r="L5" s="324"/>
      <c r="M5" s="324"/>
      <c r="N5" s="324"/>
      <c r="O5" s="323"/>
      <c r="P5" s="323">
        <v>8518811</v>
      </c>
      <c r="Q5" s="324">
        <v>8518811</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c r="AU5" s="325"/>
      <c r="AV5" s="367"/>
      <c r="AW5" s="371"/>
    </row>
    <row r="6" spans="2:49">
      <c r="B6" s="341" t="s">
        <v>278</v>
      </c>
      <c r="C6" s="329" t="s">
        <v>8</v>
      </c>
      <c r="D6" s="316"/>
      <c r="E6" s="317"/>
      <c r="F6" s="317"/>
      <c r="G6" s="318"/>
      <c r="H6" s="318"/>
      <c r="I6" s="316"/>
      <c r="J6" s="316"/>
      <c r="K6" s="317"/>
      <c r="L6" s="317"/>
      <c r="M6" s="317"/>
      <c r="N6" s="317"/>
      <c r="O6" s="316"/>
      <c r="P6" s="316"/>
      <c r="Q6" s="317"/>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c r="AV6" s="366"/>
      <c r="AW6" s="372"/>
    </row>
    <row r="7" spans="2:49">
      <c r="B7" s="341" t="s">
        <v>279</v>
      </c>
      <c r="C7" s="329" t="s">
        <v>9</v>
      </c>
      <c r="D7" s="316"/>
      <c r="E7" s="317"/>
      <c r="F7" s="317"/>
      <c r="G7" s="318"/>
      <c r="H7" s="318"/>
      <c r="I7" s="316"/>
      <c r="J7" s="316"/>
      <c r="K7" s="317"/>
      <c r="L7" s="317"/>
      <c r="M7" s="317"/>
      <c r="N7" s="317"/>
      <c r="O7" s="316"/>
      <c r="P7" s="316"/>
      <c r="Q7" s="317"/>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c r="AV7" s="366"/>
      <c r="AW7" s="372"/>
    </row>
    <row r="8" spans="2:49">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c r="B9" s="343" t="s">
        <v>122</v>
      </c>
      <c r="C9" s="329" t="s">
        <v>43</v>
      </c>
      <c r="D9" s="316"/>
      <c r="E9" s="360"/>
      <c r="F9" s="360"/>
      <c r="G9" s="360"/>
      <c r="H9" s="360"/>
      <c r="I9" s="362"/>
      <c r="J9" s="316"/>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5.5">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c r="B11" s="341" t="s">
        <v>281</v>
      </c>
      <c r="C11" s="329" t="s">
        <v>49</v>
      </c>
      <c r="D11" s="316"/>
      <c r="E11" s="317"/>
      <c r="F11" s="317"/>
      <c r="G11" s="317"/>
      <c r="H11" s="317"/>
      <c r="I11" s="316"/>
      <c r="J11" s="316"/>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c r="B12" s="341" t="s">
        <v>282</v>
      </c>
      <c r="C12" s="329" t="s">
        <v>44</v>
      </c>
      <c r="D12" s="316"/>
      <c r="E12" s="361"/>
      <c r="F12" s="361"/>
      <c r="G12" s="361"/>
      <c r="H12" s="361"/>
      <c r="I12" s="363"/>
      <c r="J12" s="316"/>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c r="B13" s="341" t="s">
        <v>283</v>
      </c>
      <c r="C13" s="329" t="s">
        <v>10</v>
      </c>
      <c r="D13" s="316"/>
      <c r="E13" s="317"/>
      <c r="F13" s="317"/>
      <c r="G13" s="317"/>
      <c r="H13" s="317"/>
      <c r="I13" s="316"/>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c r="B15" s="343" t="s">
        <v>285</v>
      </c>
      <c r="C15" s="329"/>
      <c r="D15" s="316"/>
      <c r="E15" s="317"/>
      <c r="F15" s="317"/>
      <c r="G15" s="317"/>
      <c r="H15" s="317"/>
      <c r="I15" s="316"/>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c r="B16" s="343" t="s">
        <v>286</v>
      </c>
      <c r="C16" s="329"/>
      <c r="D16" s="316"/>
      <c r="E16" s="317"/>
      <c r="F16" s="317"/>
      <c r="G16" s="317"/>
      <c r="H16" s="317"/>
      <c r="I16" s="316"/>
      <c r="J16" s="316"/>
      <c r="K16" s="317"/>
      <c r="L16" s="317"/>
      <c r="M16" s="317"/>
      <c r="N16" s="317"/>
      <c r="O16" s="316"/>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c r="B17" s="343" t="s">
        <v>411</v>
      </c>
      <c r="C17" s="329"/>
      <c r="D17" s="316"/>
      <c r="E17" s="359"/>
      <c r="F17" s="359"/>
      <c r="G17" s="359"/>
      <c r="H17" s="317"/>
      <c r="I17" s="363"/>
      <c r="J17" s="316"/>
      <c r="K17" s="359"/>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c r="B18" s="343" t="s">
        <v>305</v>
      </c>
      <c r="C18" s="329"/>
      <c r="D18" s="316"/>
      <c r="E18" s="317"/>
      <c r="F18" s="317"/>
      <c r="G18" s="317"/>
      <c r="H18" s="317"/>
      <c r="I18" s="316"/>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c r="B20" s="343" t="s">
        <v>430</v>
      </c>
      <c r="C20" s="329"/>
      <c r="D20" s="316"/>
      <c r="E20" s="317"/>
      <c r="F20" s="317"/>
      <c r="G20" s="317"/>
      <c r="H20" s="317"/>
      <c r="I20" s="316"/>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c r="B23" s="341" t="s">
        <v>125</v>
      </c>
      <c r="C23" s="329"/>
      <c r="D23" s="316">
        <v>2959663</v>
      </c>
      <c r="E23" s="360"/>
      <c r="F23" s="360"/>
      <c r="G23" s="360"/>
      <c r="H23" s="360"/>
      <c r="I23" s="362"/>
      <c r="J23" s="316">
        <v>146781</v>
      </c>
      <c r="K23" s="360"/>
      <c r="L23" s="360"/>
      <c r="M23" s="360"/>
      <c r="N23" s="360"/>
      <c r="O23" s="362"/>
      <c r="P23" s="316">
        <v>7098542</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c r="AU23" s="319"/>
      <c r="AV23" s="366"/>
      <c r="AW23" s="372"/>
    </row>
    <row r="24" spans="2:49" ht="28.5" customHeight="1">
      <c r="B24" s="343" t="s">
        <v>114</v>
      </c>
      <c r="C24" s="329"/>
      <c r="D24" s="363"/>
      <c r="E24" s="317">
        <v>2713725.27</v>
      </c>
      <c r="F24" s="317"/>
      <c r="G24" s="317"/>
      <c r="H24" s="317"/>
      <c r="I24" s="316"/>
      <c r="J24" s="363"/>
      <c r="K24" s="317">
        <v>167870.07999999999</v>
      </c>
      <c r="L24" s="317"/>
      <c r="M24" s="317"/>
      <c r="N24" s="317"/>
      <c r="O24" s="316"/>
      <c r="P24" s="363"/>
      <c r="Q24" s="317">
        <v>5998154.8399999999</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c r="B26" s="343" t="s">
        <v>110</v>
      </c>
      <c r="C26" s="329" t="s">
        <v>0</v>
      </c>
      <c r="D26" s="316">
        <f>855034*0.3</f>
        <v>256510.19999999998</v>
      </c>
      <c r="E26" s="360"/>
      <c r="F26" s="360"/>
      <c r="G26" s="360"/>
      <c r="H26" s="360"/>
      <c r="I26" s="362"/>
      <c r="J26" s="316">
        <f>855034*0.1</f>
        <v>85503.400000000009</v>
      </c>
      <c r="K26" s="360"/>
      <c r="L26" s="360"/>
      <c r="M26" s="360"/>
      <c r="N26" s="360"/>
      <c r="O26" s="362"/>
      <c r="P26" s="316">
        <f>855034*0.6</f>
        <v>513020.39999999997</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c r="AU26" s="319"/>
      <c r="AV26" s="366"/>
      <c r="AW26" s="372"/>
    </row>
    <row r="27" spans="2:49" s="5" customFormat="1" ht="25.5">
      <c r="B27" s="343" t="s">
        <v>85</v>
      </c>
      <c r="C27" s="329"/>
      <c r="D27" s="363"/>
      <c r="E27" s="317">
        <v>256510</v>
      </c>
      <c r="F27" s="317"/>
      <c r="G27" s="317"/>
      <c r="H27" s="317"/>
      <c r="I27" s="316"/>
      <c r="J27" s="363"/>
      <c r="K27" s="317">
        <v>85503</v>
      </c>
      <c r="L27" s="317"/>
      <c r="M27" s="317"/>
      <c r="N27" s="317"/>
      <c r="O27" s="316"/>
      <c r="P27" s="363"/>
      <c r="Q27" s="317">
        <f>513020+205000</f>
        <v>718020</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c r="B28" s="341" t="s">
        <v>289</v>
      </c>
      <c r="C28" s="329" t="s">
        <v>47</v>
      </c>
      <c r="D28" s="316"/>
      <c r="E28" s="361"/>
      <c r="F28" s="361"/>
      <c r="G28" s="361"/>
      <c r="H28" s="361"/>
      <c r="I28" s="363"/>
      <c r="J28" s="316"/>
      <c r="K28" s="361"/>
      <c r="L28" s="361"/>
      <c r="M28" s="361"/>
      <c r="N28" s="361"/>
      <c r="O28" s="363"/>
      <c r="P28" s="316"/>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c r="AU28" s="319"/>
      <c r="AV28" s="366"/>
      <c r="AW28" s="372"/>
    </row>
    <row r="29" spans="2:49" s="5" customFormat="1">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5.5">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c r="B38" s="343" t="s">
        <v>124</v>
      </c>
      <c r="C38" s="329" t="s">
        <v>40</v>
      </c>
      <c r="D38" s="316"/>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c r="B41" s="343" t="s">
        <v>112</v>
      </c>
      <c r="C41" s="329" t="s">
        <v>42</v>
      </c>
      <c r="D41" s="316"/>
      <c r="E41" s="360"/>
      <c r="F41" s="360"/>
      <c r="G41" s="360"/>
      <c r="H41" s="360"/>
      <c r="I41" s="362"/>
      <c r="J41" s="316"/>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c r="B43" s="341" t="s">
        <v>296</v>
      </c>
      <c r="C43" s="329" t="s">
        <v>46</v>
      </c>
      <c r="D43" s="316"/>
      <c r="E43" s="361"/>
      <c r="F43" s="361"/>
      <c r="G43" s="361"/>
      <c r="H43" s="361"/>
      <c r="I43" s="363"/>
      <c r="J43" s="316"/>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c r="B45" s="343" t="s">
        <v>115</v>
      </c>
      <c r="C45" s="329" t="s">
        <v>30</v>
      </c>
      <c r="D45" s="316"/>
      <c r="E45" s="317"/>
      <c r="F45" s="317"/>
      <c r="G45" s="317"/>
      <c r="H45" s="317"/>
      <c r="I45" s="316"/>
      <c r="J45" s="316"/>
      <c r="K45" s="317"/>
      <c r="L45" s="317"/>
      <c r="M45" s="317"/>
      <c r="N45" s="317"/>
      <c r="O45" s="316"/>
      <c r="P45" s="316"/>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c r="B46" s="341" t="s">
        <v>116</v>
      </c>
      <c r="C46" s="329" t="s">
        <v>31</v>
      </c>
      <c r="D46" s="316"/>
      <c r="E46" s="317"/>
      <c r="F46" s="317"/>
      <c r="G46" s="317"/>
      <c r="H46" s="317"/>
      <c r="I46" s="316"/>
      <c r="J46" s="316"/>
      <c r="K46" s="317"/>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c r="B47" s="341" t="s">
        <v>117</v>
      </c>
      <c r="C47" s="329" t="s">
        <v>32</v>
      </c>
      <c r="D47" s="316"/>
      <c r="E47" s="361"/>
      <c r="F47" s="361"/>
      <c r="G47" s="361"/>
      <c r="H47" s="361"/>
      <c r="I47" s="363"/>
      <c r="J47" s="316"/>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c r="B49" s="341" t="s">
        <v>118</v>
      </c>
      <c r="C49" s="329" t="s">
        <v>33</v>
      </c>
      <c r="D49" s="316"/>
      <c r="E49" s="317"/>
      <c r="F49" s="317"/>
      <c r="G49" s="317"/>
      <c r="H49" s="317"/>
      <c r="I49" s="316"/>
      <c r="J49" s="316"/>
      <c r="K49" s="317"/>
      <c r="L49" s="317"/>
      <c r="M49" s="317"/>
      <c r="N49" s="317"/>
      <c r="O49" s="316"/>
      <c r="P49" s="316"/>
      <c r="Q49" s="317"/>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c r="AV49" s="366"/>
      <c r="AW49" s="372"/>
    </row>
    <row r="50" spans="2:49">
      <c r="B50" s="341" t="s">
        <v>119</v>
      </c>
      <c r="C50" s="329" t="s">
        <v>34</v>
      </c>
      <c r="D50" s="316"/>
      <c r="E50" s="361"/>
      <c r="F50" s="361"/>
      <c r="G50" s="361"/>
      <c r="H50" s="361"/>
      <c r="I50" s="363"/>
      <c r="J50" s="316"/>
      <c r="K50" s="361"/>
      <c r="L50" s="361"/>
      <c r="M50" s="361"/>
      <c r="N50" s="361"/>
      <c r="O50" s="363"/>
      <c r="P50" s="316"/>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c r="AV50" s="366"/>
      <c r="AW50" s="372"/>
    </row>
    <row r="51" spans="2:49" s="5" customFormat="1">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c r="B54" s="346" t="s">
        <v>302</v>
      </c>
      <c r="C54" s="332" t="s">
        <v>77</v>
      </c>
      <c r="D54" s="320">
        <f>D23+D26</f>
        <v>3216173.2</v>
      </c>
      <c r="E54" s="397">
        <f>E24+E27</f>
        <v>2970235.27</v>
      </c>
      <c r="F54" s="321"/>
      <c r="G54" s="321"/>
      <c r="H54" s="321"/>
      <c r="I54" s="320"/>
      <c r="J54" s="397">
        <f>J23+J26</f>
        <v>232284.40000000002</v>
      </c>
      <c r="K54" s="397">
        <f>K24+K27</f>
        <v>253373.08</v>
      </c>
      <c r="L54" s="321"/>
      <c r="M54" s="321"/>
      <c r="N54" s="321"/>
      <c r="O54" s="320"/>
      <c r="P54" s="397">
        <f>P23+P26</f>
        <v>7611562.4000000004</v>
      </c>
      <c r="Q54" s="397">
        <f>Q24+Q27</f>
        <v>6716174.8399999999</v>
      </c>
      <c r="R54" s="321"/>
      <c r="S54" s="321"/>
      <c r="T54" s="321"/>
      <c r="U54" s="320"/>
      <c r="V54" s="321"/>
      <c r="W54" s="321"/>
      <c r="X54" s="320"/>
      <c r="Y54" s="321"/>
      <c r="Z54" s="321"/>
      <c r="AA54" s="320"/>
      <c r="AB54" s="321"/>
      <c r="AC54" s="321"/>
      <c r="AD54" s="320"/>
      <c r="AE54" s="360"/>
      <c r="AF54" s="360"/>
      <c r="AG54" s="360"/>
      <c r="AH54" s="360"/>
      <c r="AI54" s="320"/>
      <c r="AJ54" s="360"/>
      <c r="AK54" s="360"/>
      <c r="AL54" s="360"/>
      <c r="AM54" s="360"/>
      <c r="AN54" s="320"/>
      <c r="AO54" s="321"/>
      <c r="AP54" s="321"/>
      <c r="AQ54" s="321"/>
      <c r="AR54" s="321"/>
      <c r="AS54" s="320"/>
      <c r="AT54" s="322"/>
      <c r="AU54" s="322"/>
      <c r="AV54" s="366"/>
      <c r="AW54" s="372"/>
    </row>
    <row r="55" spans="2:49" ht="25.5">
      <c r="B55" s="346" t="s">
        <v>493</v>
      </c>
      <c r="C55" s="333" t="s">
        <v>28</v>
      </c>
      <c r="D55" s="320"/>
      <c r="E55" s="321"/>
      <c r="F55" s="321"/>
      <c r="G55" s="321"/>
      <c r="H55" s="321"/>
      <c r="I55" s="320"/>
      <c r="J55" s="320"/>
      <c r="K55" s="321"/>
      <c r="L55" s="321"/>
      <c r="M55" s="321"/>
      <c r="N55" s="321"/>
      <c r="O55" s="320"/>
      <c r="P55" s="320"/>
      <c r="Q55" s="321"/>
      <c r="R55" s="321"/>
      <c r="S55" s="321"/>
      <c r="T55" s="321"/>
      <c r="U55" s="320"/>
      <c r="V55" s="321"/>
      <c r="W55" s="321"/>
      <c r="X55" s="320"/>
      <c r="Y55" s="321"/>
      <c r="Z55" s="321"/>
      <c r="AA55" s="320"/>
      <c r="AB55" s="321"/>
      <c r="AC55" s="321"/>
      <c r="AD55" s="320"/>
      <c r="AE55" s="360"/>
      <c r="AF55" s="360"/>
      <c r="AG55" s="360"/>
      <c r="AH55" s="360"/>
      <c r="AI55" s="320"/>
      <c r="AJ55" s="360"/>
      <c r="AK55" s="360"/>
      <c r="AL55" s="360"/>
      <c r="AM55" s="360"/>
      <c r="AN55" s="320"/>
      <c r="AO55" s="321"/>
      <c r="AP55" s="321"/>
      <c r="AQ55" s="321"/>
      <c r="AR55" s="321"/>
      <c r="AS55" s="320"/>
      <c r="AT55" s="322"/>
      <c r="AU55" s="322"/>
      <c r="AV55" s="366"/>
      <c r="AW55" s="372"/>
    </row>
    <row r="56" spans="2:49" ht="11.85" customHeight="1">
      <c r="B56" s="341" t="s">
        <v>120</v>
      </c>
      <c r="C56" s="333" t="s">
        <v>412</v>
      </c>
      <c r="D56" s="316"/>
      <c r="E56" s="317"/>
      <c r="F56" s="317"/>
      <c r="G56" s="317"/>
      <c r="H56" s="317"/>
      <c r="I56" s="316"/>
      <c r="J56" s="316"/>
      <c r="K56" s="317"/>
      <c r="L56" s="317"/>
      <c r="M56" s="317"/>
      <c r="N56" s="317"/>
      <c r="O56" s="316"/>
      <c r="P56" s="316"/>
      <c r="Q56" s="317"/>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c r="AV56" s="319"/>
      <c r="AW56" s="372"/>
    </row>
    <row r="57" spans="2:49">
      <c r="B57" s="341" t="s">
        <v>121</v>
      </c>
      <c r="C57" s="333" t="s">
        <v>29</v>
      </c>
      <c r="D57" s="316"/>
      <c r="E57" s="317"/>
      <c r="F57" s="317"/>
      <c r="G57" s="317"/>
      <c r="H57" s="317"/>
      <c r="I57" s="316"/>
      <c r="J57" s="316"/>
      <c r="K57" s="317"/>
      <c r="L57" s="317"/>
      <c r="M57" s="317"/>
      <c r="N57" s="317"/>
      <c r="O57" s="316"/>
      <c r="P57" s="316"/>
      <c r="Q57" s="317"/>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c r="AV57" s="319"/>
      <c r="AW57" s="372"/>
    </row>
    <row r="58" spans="2:49" s="5" customFormat="1">
      <c r="B58" s="349" t="s">
        <v>494</v>
      </c>
      <c r="C58" s="350"/>
      <c r="D58" s="351"/>
      <c r="E58" s="352"/>
      <c r="F58" s="352"/>
      <c r="G58" s="352"/>
      <c r="H58" s="352"/>
      <c r="I58" s="351"/>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17" sqref="H1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c r="A6" s="107"/>
      <c r="B6" s="413" t="s">
        <v>309</v>
      </c>
      <c r="C6" s="395">
        <v>1290162</v>
      </c>
      <c r="D6" s="396">
        <v>2905147.03</v>
      </c>
      <c r="E6" s="398">
        <f>'Pt 2 Premium and Claims'!E54</f>
        <v>2970235.27</v>
      </c>
      <c r="F6" s="398">
        <f>SUM(C6:E6)</f>
        <v>7165544.2999999989</v>
      </c>
      <c r="G6" s="399"/>
      <c r="H6" s="483">
        <v>692724</v>
      </c>
      <c r="I6" s="484">
        <v>223088.98</v>
      </c>
      <c r="J6" s="398">
        <f>'Pt 2 Premium and Claims'!K54</f>
        <v>253373.08</v>
      </c>
      <c r="K6" s="398">
        <f>SUM(H6:J6)</f>
        <v>1169186.06</v>
      </c>
      <c r="L6" s="399"/>
      <c r="M6" s="395">
        <v>6294378</v>
      </c>
      <c r="N6" s="396">
        <v>6334736</v>
      </c>
      <c r="O6" s="398">
        <f>'Pt 2 Premium and Claims'!Q54</f>
        <v>6716174.8399999999</v>
      </c>
      <c r="P6" s="398">
        <f>SUM(M6:O6)</f>
        <v>19345288.84</v>
      </c>
      <c r="Q6" s="395"/>
      <c r="R6" s="396"/>
      <c r="S6" s="398"/>
      <c r="T6" s="398"/>
      <c r="U6" s="395"/>
      <c r="V6" s="396"/>
      <c r="W6" s="398"/>
      <c r="X6" s="398"/>
      <c r="Y6" s="395"/>
      <c r="Z6" s="396"/>
      <c r="AA6" s="398"/>
      <c r="AB6" s="398"/>
      <c r="AC6" s="441"/>
      <c r="AD6" s="439"/>
      <c r="AE6" s="439"/>
      <c r="AF6" s="439"/>
      <c r="AG6" s="441"/>
      <c r="AH6" s="439"/>
      <c r="AI6" s="439"/>
      <c r="AJ6" s="439"/>
      <c r="AK6" s="395"/>
      <c r="AL6" s="396"/>
      <c r="AM6" s="398"/>
      <c r="AN6" s="428"/>
    </row>
    <row r="7" spans="1:40">
      <c r="B7" s="413" t="s">
        <v>310</v>
      </c>
      <c r="C7" s="395">
        <v>0</v>
      </c>
      <c r="D7" s="396">
        <v>120000</v>
      </c>
      <c r="E7" s="398">
        <v>120000</v>
      </c>
      <c r="F7" s="398">
        <f t="shared" ref="F7:F8" si="0">SUM(C7:E7)</f>
        <v>240000</v>
      </c>
      <c r="G7" s="399"/>
      <c r="H7" s="483">
        <v>0</v>
      </c>
      <c r="I7" s="484">
        <v>15000</v>
      </c>
      <c r="J7" s="398">
        <v>15000</v>
      </c>
      <c r="K7" s="398">
        <f t="shared" ref="K7" si="1">SUM(H7:J7)</f>
        <v>30000</v>
      </c>
      <c r="L7" s="399"/>
      <c r="M7" s="395"/>
      <c r="N7" s="396">
        <v>0</v>
      </c>
      <c r="O7" s="398">
        <v>0</v>
      </c>
      <c r="P7" s="398">
        <f t="shared" ref="P7" si="2">SUM(M7:O7)</f>
        <v>0</v>
      </c>
      <c r="Q7" s="395"/>
      <c r="R7" s="396"/>
      <c r="S7" s="398"/>
      <c r="T7" s="398"/>
      <c r="U7" s="395"/>
      <c r="V7" s="396"/>
      <c r="W7" s="398"/>
      <c r="X7" s="398"/>
      <c r="Y7" s="395"/>
      <c r="Z7" s="396"/>
      <c r="AA7" s="398"/>
      <c r="AB7" s="398"/>
      <c r="AC7" s="441"/>
      <c r="AD7" s="439"/>
      <c r="AE7" s="439"/>
      <c r="AF7" s="439"/>
      <c r="AG7" s="441"/>
      <c r="AH7" s="439"/>
      <c r="AI7" s="439"/>
      <c r="AJ7" s="439"/>
      <c r="AK7" s="395"/>
      <c r="AL7" s="396"/>
      <c r="AM7" s="398"/>
      <c r="AN7" s="428"/>
    </row>
    <row r="8" spans="1:40">
      <c r="B8" s="413" t="s">
        <v>495</v>
      </c>
      <c r="C8" s="442"/>
      <c r="D8" s="396"/>
      <c r="E8" s="398">
        <v>0</v>
      </c>
      <c r="F8" s="398">
        <f t="shared" si="0"/>
        <v>0</v>
      </c>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c r="B9" s="413" t="s">
        <v>313</v>
      </c>
      <c r="C9" s="441"/>
      <c r="D9" s="396"/>
      <c r="E9" s="398">
        <v>0</v>
      </c>
      <c r="F9" s="398">
        <f>SUM(C9:E9)</f>
        <v>0</v>
      </c>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c r="B10" s="413" t="s">
        <v>314</v>
      </c>
      <c r="C10" s="441"/>
      <c r="D10" s="396"/>
      <c r="E10" s="398">
        <v>0</v>
      </c>
      <c r="F10" s="398">
        <f t="shared" ref="F10:F11" si="3">SUM(C10:E10)</f>
        <v>0</v>
      </c>
      <c r="G10" s="399"/>
      <c r="H10" s="441"/>
      <c r="I10" s="396"/>
      <c r="J10" s="398">
        <v>0</v>
      </c>
      <c r="K10" s="484">
        <f t="shared" ref="K10:K11" si="4">SUM(H10:J10)</f>
        <v>0</v>
      </c>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c r="B11" s="413" t="s">
        <v>429</v>
      </c>
      <c r="C11" s="441"/>
      <c r="D11" s="396"/>
      <c r="E11" s="398">
        <v>0</v>
      </c>
      <c r="F11" s="398">
        <f t="shared" si="3"/>
        <v>0</v>
      </c>
      <c r="G11" s="448"/>
      <c r="H11" s="441"/>
      <c r="I11" s="396"/>
      <c r="J11" s="398">
        <v>0</v>
      </c>
      <c r="K11" s="484">
        <f t="shared" si="4"/>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c r="A12" s="108"/>
      <c r="B12" s="414" t="s">
        <v>315</v>
      </c>
      <c r="C12" s="397">
        <f>SUM(C$6:C$7)+IF(AND(OR('[1]Company Information'!$C$12="District of Columbia",'[1]Company Information'!$C$12="Massachusetts",'[1]Company Information'!$C$12="Vermont"),SUM($C$6:$F$11,$C$15:$F$16,$C$37:$D$37)&lt;&gt;0),SUM(H$6:H$7),0)</f>
        <v>1290162</v>
      </c>
      <c r="D12" s="398">
        <f>SUM(D$6:D$7)+IF(AND(OR('[1]Company Information'!$C$12="District of Columbia",'[1]Company Information'!$C$12="Massachusetts",'[1]Company Information'!$C$12="Vermont"),SUM($C$6:$F$11,$C$15:$F$16,$C$37:$D$37)&lt;&gt;0),SUM(I$6:I$7),0)</f>
        <v>3025147.03</v>
      </c>
      <c r="E12" s="398">
        <f>SUM(E$6:E$7)-SUM(E$8:E$11)+IF(AND(OR('[1]Company Information'!$C$12="District of Columbia",'[1]Company Information'!$C$12="Massachusetts",'[1]Company Information'!$C$12="Vermont"),SUM($C$6:$F$11,$C$15:$F$16,$C$37:$D$37)&lt;&gt;0),SUM(J$6:J$7)-SUM(J$10:J$11),0)</f>
        <v>3090235.27</v>
      </c>
      <c r="F12" s="398">
        <f>IFERROR(SUM(C$12:E$12)+C$17*MAX(0,E$49-C$49)+D$17*MAX(0,E$49-D$49),0)</f>
        <v>7405544.2999999989</v>
      </c>
      <c r="G12" s="445"/>
      <c r="H12" s="397">
        <f>SUM(H$6:H$7)+IF(AND(OR('[1]Company Information'!$C$12="District of Columbia",'[1]Company Information'!$C$12="Massachusetts",'[1]Company Information'!$C$12="Vermont"),SUM($H$6:$K$11,$H$15:$K$16,$H$37:$I$37)&lt;&gt;0),SUM(C$6:C$7),0)</f>
        <v>692724</v>
      </c>
      <c r="I12" s="398">
        <f>SUM(I$6:I$7)+IF(AND(OR('[1]Company Information'!$C$12="District of Columbia",'[1]Company Information'!$C$12="Massachusetts",'[1]Company Information'!$C$12="Vermont"),SUM($H$6:$K$11,$H$15:$K$16,$H$37:$I$37)&lt;&gt;0),SUM(D$6:D$7),0)</f>
        <v>238088.98</v>
      </c>
      <c r="J12" s="398">
        <f>SUM(J$6:J$7)-SUM(J$10:J$11)+IF(AND(OR('[1]Company Information'!$C$12="District of Columbia",'[1]Company Information'!$C$12="Massachusetts",'[1]Company Information'!$C$12="Vermont"),SUM($H$6:$K$11,$H$15:$K$16,$H$37:$I$37)&lt;&gt;0),SUM(E$6:E$7)-SUM(E$8:E$11),0)</f>
        <v>268373.07999999996</v>
      </c>
      <c r="K12" s="485">
        <f>IFERROR(SUM(H$12:J$12)+H$17*MAX(0,J$49-H$49)+I$17*MAX(0,J$49-I$49),0)</f>
        <v>1199186.06</v>
      </c>
      <c r="L12" s="445"/>
      <c r="M12" s="397">
        <f>SUM(M$6:M$7)+IF(AND(OR('[1]Company Information'!$C$12="District of Columbia",'[1]Company Information'!$C$12="Massachusetts",'[1]Company Information'!$C$12="Vermont"),SUM($H$6:$K$11,$H$15:$K$16,$H$37:$I$37)&lt;&gt;0),SUM(H$6:H$7),0)</f>
        <v>6294378</v>
      </c>
      <c r="N12" s="398">
        <f>SUM(N$6:N$7)-SUM(N$10:N$11)+IF(AND(OR('[1]Company Information'!$C$12="District of Columbia",'[1]Company Information'!$C$12="Massachusetts",'[1]Company Information'!$C$12="Vermont"),SUM($H$6:$K$11,$H$15:$K$16,$H$37:$I$37)&lt;&gt;0),SUM(I$6:I$7)-SUM(I$8:I$11),0)</f>
        <v>6334736</v>
      </c>
      <c r="O12" s="398">
        <f>SUM(O$6:O$7)-SUM(O$10:O$11)+IF(AND(OR('[1]Company Information'!$C$12="District of Columbia",'[1]Company Information'!$C$12="Massachusetts",'[1]Company Information'!$C$12="Vermont"),SUM($H$6:$K$11,$H$15:$K$16,$H$37:$I$37)&lt;&gt;0),SUM(J$6:J$7)-SUM(J$8:J$11),0)</f>
        <v>6716174.8399999999</v>
      </c>
      <c r="P12" s="398">
        <f>IFERROR(SUM(M$12:O$12)+M$17*MAX(0,O$49-M$49)+N$17*MAX(0,O$49-N$49),0)</f>
        <v>19345288.84</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c r="AL13" s="398"/>
      <c r="AM13" s="398"/>
      <c r="AN13" s="428"/>
    </row>
    <row r="14" spans="1:40" ht="16.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c r="B15" s="415" t="s">
        <v>431</v>
      </c>
      <c r="C15" s="400">
        <v>1526606</v>
      </c>
      <c r="D15" s="401">
        <v>3548439</v>
      </c>
      <c r="E15" s="393">
        <f>'Pt 2 Premium and Claims'!E5</f>
        <v>3464989</v>
      </c>
      <c r="F15" s="393">
        <f t="shared" ref="F15:F16" si="5">SUM(C15:E15)</f>
        <v>8540034</v>
      </c>
      <c r="G15" s="394"/>
      <c r="H15" s="400">
        <v>822442</v>
      </c>
      <c r="I15" s="401">
        <v>215258</v>
      </c>
      <c r="J15" s="393">
        <f>'Pt 2 Premium and Claims'!J5</f>
        <v>279731</v>
      </c>
      <c r="K15" s="393">
        <f t="shared" ref="K15:K16" si="6">SUM(H15:J15)</f>
        <v>1317431</v>
      </c>
      <c r="L15" s="394"/>
      <c r="M15" s="400">
        <v>7247337</v>
      </c>
      <c r="N15" s="401">
        <v>6959997</v>
      </c>
      <c r="O15" s="393">
        <f>'Pt 2 Premium and Claims'!Q5</f>
        <v>8518811</v>
      </c>
      <c r="P15" s="393">
        <f t="shared" ref="P15:P16" si="7">SUM(M15:O15)</f>
        <v>22726145</v>
      </c>
      <c r="Q15" s="400"/>
      <c r="R15" s="401"/>
      <c r="S15" s="393"/>
      <c r="T15" s="393"/>
      <c r="U15" s="400"/>
      <c r="V15" s="401"/>
      <c r="W15" s="393"/>
      <c r="X15" s="393"/>
      <c r="Y15" s="400"/>
      <c r="Z15" s="401"/>
      <c r="AA15" s="393"/>
      <c r="AB15" s="393"/>
      <c r="AC15" s="453"/>
      <c r="AD15" s="452"/>
      <c r="AE15" s="452"/>
      <c r="AF15" s="452"/>
      <c r="AG15" s="453"/>
      <c r="AH15" s="452"/>
      <c r="AI15" s="452"/>
      <c r="AJ15" s="452"/>
      <c r="AK15" s="400"/>
      <c r="AL15" s="401"/>
      <c r="AM15" s="393"/>
      <c r="AN15" s="429"/>
    </row>
    <row r="16" spans="1:40">
      <c r="B16" s="413" t="s">
        <v>311</v>
      </c>
      <c r="C16" s="395">
        <v>0</v>
      </c>
      <c r="D16" s="396">
        <v>9812.67</v>
      </c>
      <c r="E16" s="398">
        <f>'Pt 1 Summary of Data'!D35</f>
        <v>8370</v>
      </c>
      <c r="F16" s="398">
        <f t="shared" si="5"/>
        <v>18182.669999999998</v>
      </c>
      <c r="G16" s="399"/>
      <c r="H16" s="395">
        <v>0</v>
      </c>
      <c r="I16" s="396">
        <v>595.25</v>
      </c>
      <c r="J16" s="398">
        <f>'Pt 1 Summary of Data'!J35</f>
        <v>540</v>
      </c>
      <c r="K16" s="398">
        <f t="shared" si="6"/>
        <v>1135.25</v>
      </c>
      <c r="L16" s="399"/>
      <c r="M16" s="395">
        <v>0</v>
      </c>
      <c r="N16" s="396">
        <v>0</v>
      </c>
      <c r="O16" s="398">
        <f>'Pt 1 Summary of Data'!P35</f>
        <v>18090</v>
      </c>
      <c r="P16" s="398">
        <f t="shared" si="7"/>
        <v>18090</v>
      </c>
      <c r="Q16" s="395"/>
      <c r="R16" s="396"/>
      <c r="S16" s="398"/>
      <c r="T16" s="398"/>
      <c r="U16" s="395"/>
      <c r="V16" s="396"/>
      <c r="W16" s="398"/>
      <c r="X16" s="398"/>
      <c r="Y16" s="395"/>
      <c r="Z16" s="396"/>
      <c r="AA16" s="398"/>
      <c r="AB16" s="398"/>
      <c r="AC16" s="441"/>
      <c r="AD16" s="439"/>
      <c r="AE16" s="439"/>
      <c r="AF16" s="439"/>
      <c r="AG16" s="441"/>
      <c r="AH16" s="439"/>
      <c r="AI16" s="439"/>
      <c r="AJ16" s="439"/>
      <c r="AK16" s="395"/>
      <c r="AL16" s="396"/>
      <c r="AM16" s="398"/>
      <c r="AN16" s="428"/>
    </row>
    <row r="17" spans="1:40" s="65" customFormat="1">
      <c r="A17" s="108"/>
      <c r="B17" s="414" t="s">
        <v>318</v>
      </c>
      <c r="C17" s="397">
        <f>C$15-C$16+IF(AND(OR('[1]Company Information'!$C$12="District of Columbia",'[1]Company Information'!$C$12="Massachusetts",'[1]Company Information'!$C$12="Vermont"),SUM($C$6:$F$11,$C$15:$F$16,$C$37:$D$37)&lt;&gt;0),H$15-H$16,0)</f>
        <v>1526606</v>
      </c>
      <c r="D17" s="398">
        <f>D$15-D$16+IF(AND(OR('[1]Company Information'!$C$12="District of Columbia",'[1]Company Information'!$C$12="Massachusetts",'[1]Company Information'!$C$12="Vermont"),SUM($C$6:$F$11,$C$15:$F$16,$C$37:$D$37)&lt;&gt;0),I$15-I$16,0)</f>
        <v>3538626.33</v>
      </c>
      <c r="E17" s="398">
        <f>E15-E16</f>
        <v>3456619</v>
      </c>
      <c r="F17" s="398">
        <f>F$15-F$16+IF(AND(OR('[1]Company Information'!$C$12="District of Columbia",'[1]Company Information'!$C$12="Massachusetts",'[1]Company Information'!$C$12="Vermont"),SUM($C$6:$F$11,$C$15:$F$16,$C$37:$D$37)&lt;&gt;0),K$15-K$16,0)</f>
        <v>8521851.3300000001</v>
      </c>
      <c r="G17" s="448"/>
      <c r="H17" s="397">
        <f>H$15-H$16+IF(AND(OR('[1]Company Information'!$C$12="District of Columbia",'[1]Company Information'!$C$12="Massachusetts",'[1]Company Information'!$C$12="Vermont"),SUM($H$6:$K$11,$H$15:$K$16,$H$37:$I$37)&lt;&gt;0),C$15-C$16,0)</f>
        <v>822442</v>
      </c>
      <c r="I17" s="398">
        <f>I$15-I$16+IF(AND(OR('[1]Company Information'!$C$12="District of Columbia",'[1]Company Information'!$C$12="Massachusetts",'[1]Company Information'!$C$12="Vermont"),SUM($H$6:$K$11,$H$15:$K$16,$H$37:$I$37)&lt;&gt;0),D$15-D$16,0)</f>
        <v>214662.75</v>
      </c>
      <c r="J17" s="398">
        <f>J$15-J$16+IF(AND(OR('[1]Company Information'!$C$12="District of Columbia",'[1]Company Information'!$C$12="Massachusetts",'[1]Company Information'!$C$12="Vermont"),SUM($H$6:$K$11,$H$15:$K$16,$H$37:$I$37)&lt;&gt;0),E$15-E$16,0)</f>
        <v>279191</v>
      </c>
      <c r="K17" s="398">
        <f>K$15-K$16+IF(AND(OR('[1]Company Information'!$C$12="District of Columbia",'[1]Company Information'!$C$12="Massachusetts",'[1]Company Information'!$C$12="Vermont"),SUM($H$6:$K$11,$H$15:$K$16,$H$37:$I$37)&lt;&gt;0),F$15-F$16,0)</f>
        <v>1316295.75</v>
      </c>
      <c r="L17" s="448"/>
      <c r="M17" s="397">
        <f t="shared" ref="M17:P17" si="8">M$15-M$16</f>
        <v>7247337</v>
      </c>
      <c r="N17" s="398">
        <f t="shared" si="8"/>
        <v>6959997</v>
      </c>
      <c r="O17" s="398">
        <f t="shared" si="8"/>
        <v>8500721</v>
      </c>
      <c r="P17" s="398">
        <f t="shared" si="8"/>
        <v>22708055</v>
      </c>
      <c r="Q17" s="397"/>
      <c r="R17" s="398"/>
      <c r="S17" s="398"/>
      <c r="T17" s="398"/>
      <c r="U17" s="397"/>
      <c r="V17" s="398"/>
      <c r="W17" s="398"/>
      <c r="X17" s="398"/>
      <c r="Y17" s="397"/>
      <c r="Z17" s="398"/>
      <c r="AA17" s="398"/>
      <c r="AB17" s="398"/>
      <c r="AC17" s="441"/>
      <c r="AD17" s="439"/>
      <c r="AE17" s="439"/>
      <c r="AF17" s="439"/>
      <c r="AG17" s="441"/>
      <c r="AH17" s="439"/>
      <c r="AI17" s="439"/>
      <c r="AJ17" s="439"/>
      <c r="AK17" s="397"/>
      <c r="AL17" s="398"/>
      <c r="AM17" s="398"/>
      <c r="AN17" s="428"/>
    </row>
    <row r="18" spans="1:40" ht="16.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c r="B38" s="415" t="s">
        <v>415</v>
      </c>
      <c r="C38" s="402">
        <v>2711</v>
      </c>
      <c r="D38" s="403">
        <v>2705</v>
      </c>
      <c r="E38" s="430">
        <v>2536</v>
      </c>
      <c r="F38" s="430">
        <f>C38+D38+E38</f>
        <v>7952</v>
      </c>
      <c r="G38" s="446"/>
      <c r="H38" s="402">
        <v>1025</v>
      </c>
      <c r="I38" s="403">
        <v>201</v>
      </c>
      <c r="J38" s="430">
        <v>189</v>
      </c>
      <c r="K38" s="430">
        <f>H38+I38+J38</f>
        <v>1415</v>
      </c>
      <c r="L38" s="446"/>
      <c r="M38" s="402">
        <v>8736</v>
      </c>
      <c r="N38" s="403">
        <v>3988</v>
      </c>
      <c r="O38" s="430">
        <v>5566</v>
      </c>
      <c r="P38" s="430">
        <f>M38+N38+O38</f>
        <v>18290</v>
      </c>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c r="B39" s="413" t="s">
        <v>320</v>
      </c>
      <c r="C39" s="457"/>
      <c r="D39" s="458"/>
      <c r="E39" s="458"/>
      <c r="F39" s="481">
        <f>'Reference Tables'!B7</f>
        <v>3.6999999999999998E-2</v>
      </c>
      <c r="G39" s="459"/>
      <c r="H39" s="457"/>
      <c r="I39" s="458"/>
      <c r="J39" s="458"/>
      <c r="K39" s="437">
        <v>8.3000000000000004E-2</v>
      </c>
      <c r="L39" s="459"/>
      <c r="M39" s="457"/>
      <c r="N39" s="458"/>
      <c r="O39" s="458"/>
      <c r="P39" s="437">
        <f>'Reference Tables'!B8</f>
        <v>2.5999999999999999E-2</v>
      </c>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c r="A40" s="107"/>
      <c r="B40" s="419" t="s">
        <v>321</v>
      </c>
      <c r="C40" s="441"/>
      <c r="D40" s="439"/>
      <c r="E40" s="439"/>
      <c r="F40" s="396">
        <v>2500</v>
      </c>
      <c r="G40" s="445"/>
      <c r="H40" s="441"/>
      <c r="I40" s="439"/>
      <c r="J40" s="439"/>
      <c r="K40" s="396">
        <v>2500</v>
      </c>
      <c r="L40" s="445"/>
      <c r="M40" s="441"/>
      <c r="N40" s="439"/>
      <c r="O40" s="439"/>
      <c r="P40" s="396">
        <v>2500</v>
      </c>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c r="A41" s="109"/>
      <c r="B41" s="413" t="s">
        <v>322</v>
      </c>
      <c r="C41" s="441"/>
      <c r="D41" s="439"/>
      <c r="E41" s="439"/>
      <c r="F41" s="432">
        <f>'Reference Tables'!B19</f>
        <v>1.4019999999999999</v>
      </c>
      <c r="G41" s="445"/>
      <c r="H41" s="441"/>
      <c r="I41" s="439"/>
      <c r="J41" s="439"/>
      <c r="K41" s="432">
        <f ca="1">IF(K$39&lt;2500,1,(MIN(VLOOKUP(K$39,'[1]Reference Tables'!$A$17:$B$20,2)+((K$39-VLOOKUP(K$39,'[1]Reference Tables'!$A$17:$B$20,1))*(OFFSET(INDEX('[1]Reference Tables'!$A$17:$A$20,MATCH(K$39,'[1]Reference Tables'!$A$17:$A$20)),1,1)-VLOOKUP(K$39,'[1]Reference Tables'!$A$17:$B$20,2))/(OFFSET(INDEX('[1]Reference Tables'!$A$17:$A$20,MATCH(K$39,'[1]Reference Tables'!$A$17:$A$20)),1,0)-VLOOKUP(K$39,'[1]Reference Tables'!$A$17:$B$20,1))),1.736)))</f>
        <v>1</v>
      </c>
      <c r="L41" s="445"/>
      <c r="M41" s="441"/>
      <c r="N41" s="439"/>
      <c r="O41" s="439"/>
      <c r="P41" s="432">
        <f>'Reference Tables'!B18</f>
        <v>1.1639999999999999</v>
      </c>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c r="B42" s="413" t="s">
        <v>323</v>
      </c>
      <c r="C42" s="441"/>
      <c r="D42" s="439"/>
      <c r="E42" s="439"/>
      <c r="F42" s="434">
        <f>F39*F41</f>
        <v>5.1873999999999997E-2</v>
      </c>
      <c r="G42" s="445"/>
      <c r="H42" s="441"/>
      <c r="I42" s="439"/>
      <c r="J42" s="439"/>
      <c r="K42" s="434">
        <v>8.3000000000000004E-2</v>
      </c>
      <c r="L42" s="445"/>
      <c r="M42" s="441"/>
      <c r="N42" s="439"/>
      <c r="O42" s="439"/>
      <c r="P42" s="434">
        <f>P39*P41</f>
        <v>3.0263999999999996E-2</v>
      </c>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3">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c r="B45" s="413" t="s">
        <v>432</v>
      </c>
      <c r="C45" s="436">
        <v>0.84499999999999997</v>
      </c>
      <c r="D45" s="434">
        <v>0.85499999999999998</v>
      </c>
      <c r="E45" s="434">
        <f>E12/E17</f>
        <v>0.89400517384183797</v>
      </c>
      <c r="F45" s="434">
        <f>F12/F17</f>
        <v>0.86900651199227141</v>
      </c>
      <c r="G45" s="445"/>
      <c r="H45" s="436">
        <f>H6/H17</f>
        <v>0.84227702379012748</v>
      </c>
      <c r="I45" s="436">
        <f t="shared" ref="I45:J45" si="9">I6/I17</f>
        <v>1.0392533404142079</v>
      </c>
      <c r="J45" s="436">
        <f t="shared" si="9"/>
        <v>0.90752595893134091</v>
      </c>
      <c r="K45" s="434">
        <f>K12/K17</f>
        <v>0.91103086825282242</v>
      </c>
      <c r="L45" s="445"/>
      <c r="M45" s="436">
        <v>0.86850908133566851</v>
      </c>
      <c r="N45" s="434">
        <v>0.91016361070270579</v>
      </c>
      <c r="O45" s="434">
        <f>O12/O17</f>
        <v>0.79007119984293095</v>
      </c>
      <c r="P45" s="434">
        <f>P12/P17</f>
        <v>0.85191306961340374</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c r="B46" s="413" t="s">
        <v>433</v>
      </c>
      <c r="C46" s="442"/>
      <c r="D46" s="440"/>
      <c r="E46" s="440"/>
      <c r="F46" s="440"/>
      <c r="G46" s="445"/>
      <c r="H46" s="442"/>
      <c r="I46" s="440"/>
      <c r="J46" s="440"/>
      <c r="K46" s="440"/>
      <c r="L46" s="445"/>
      <c r="M46" s="442"/>
      <c r="N46" s="440"/>
      <c r="O46" s="440"/>
      <c r="P46" s="440"/>
      <c r="Q46" s="436"/>
      <c r="R46" s="434"/>
      <c r="S46" s="434"/>
      <c r="T46" s="434"/>
      <c r="U46" s="436"/>
      <c r="V46" s="434"/>
      <c r="W46" s="434"/>
      <c r="X46" s="434"/>
      <c r="Y46" s="436"/>
      <c r="Z46" s="434"/>
      <c r="AA46" s="434"/>
      <c r="AB46" s="434"/>
      <c r="AC46" s="441"/>
      <c r="AD46" s="439"/>
      <c r="AE46" s="439"/>
      <c r="AF46" s="439"/>
      <c r="AG46" s="441"/>
      <c r="AH46" s="439"/>
      <c r="AI46" s="439"/>
      <c r="AJ46" s="439"/>
      <c r="AK46" s="436"/>
      <c r="AL46" s="434"/>
      <c r="AM46" s="434"/>
      <c r="AN46" s="435"/>
    </row>
    <row r="47" spans="1:40" s="65" customFormat="1">
      <c r="A47" s="107"/>
      <c r="B47" s="419" t="s">
        <v>328</v>
      </c>
      <c r="C47" s="441"/>
      <c r="D47" s="439"/>
      <c r="E47" s="439"/>
      <c r="F47" s="482">
        <f>F42</f>
        <v>5.1873999999999997E-2</v>
      </c>
      <c r="G47" s="445"/>
      <c r="H47" s="441"/>
      <c r="I47" s="439"/>
      <c r="J47" s="439"/>
      <c r="K47" s="434">
        <f>K42</f>
        <v>8.3000000000000004E-2</v>
      </c>
      <c r="L47" s="445"/>
      <c r="M47" s="441"/>
      <c r="N47" s="439"/>
      <c r="O47" s="439"/>
      <c r="P47" s="434">
        <f>P42</f>
        <v>3.0263999999999996E-2</v>
      </c>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row>
    <row r="48" spans="1:40" s="9" customFormat="1">
      <c r="A48" s="108"/>
      <c r="B48" s="421" t="s">
        <v>327</v>
      </c>
      <c r="C48" s="441"/>
      <c r="D48" s="439"/>
      <c r="E48" s="439"/>
      <c r="F48" s="482">
        <f>F45</f>
        <v>0.86900651199227141</v>
      </c>
      <c r="G48" s="445"/>
      <c r="H48" s="441"/>
      <c r="I48" s="439"/>
      <c r="J48" s="439"/>
      <c r="K48" s="434">
        <f>K45</f>
        <v>0.91103086825282242</v>
      </c>
      <c r="L48" s="445"/>
      <c r="M48" s="441"/>
      <c r="N48" s="439"/>
      <c r="O48" s="439"/>
      <c r="P48" s="434">
        <f>P45</f>
        <v>0.85191306961340374</v>
      </c>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row>
    <row r="49" spans="1:40" ht="16.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c r="B51" s="419" t="s">
        <v>331</v>
      </c>
      <c r="C51" s="442"/>
      <c r="D51" s="440"/>
      <c r="E51" s="440"/>
      <c r="F51" s="434">
        <f>F48</f>
        <v>0.86900651199227141</v>
      </c>
      <c r="G51" s="445"/>
      <c r="H51" s="442"/>
      <c r="I51" s="440"/>
      <c r="J51" s="440"/>
      <c r="K51" s="434">
        <f>K48</f>
        <v>0.91103086825282242</v>
      </c>
      <c r="L51" s="445"/>
      <c r="M51" s="442"/>
      <c r="N51" s="440"/>
      <c r="O51" s="440"/>
      <c r="P51" s="434">
        <f>P45</f>
        <v>0.85191306961340374</v>
      </c>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row>
    <row r="52" spans="1:40" s="65" customFormat="1" ht="26.25" customHeight="1">
      <c r="A52" s="107"/>
      <c r="B52" s="417" t="s">
        <v>332</v>
      </c>
      <c r="C52" s="441"/>
      <c r="D52" s="439"/>
      <c r="E52" s="439"/>
      <c r="F52" s="434">
        <f>E15/E16</f>
        <v>413.97718040621265</v>
      </c>
      <c r="G52" s="445"/>
      <c r="H52" s="441"/>
      <c r="I52" s="439"/>
      <c r="J52" s="439"/>
      <c r="K52" s="398">
        <f>J15-J16</f>
        <v>279191</v>
      </c>
      <c r="L52" s="445"/>
      <c r="M52" s="441"/>
      <c r="N52" s="439"/>
      <c r="O52" s="439"/>
      <c r="P52" s="398">
        <f>O15-O16</f>
        <v>8500721</v>
      </c>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row>
    <row r="53" spans="1:40" s="19" customFormat="1" ht="25.5">
      <c r="A53" s="108"/>
      <c r="B53" s="414" t="s">
        <v>333</v>
      </c>
      <c r="C53" s="441"/>
      <c r="D53" s="439"/>
      <c r="E53" s="439"/>
      <c r="F53" s="398">
        <f>IF(OR(F$37&lt;1000,F$17&lt;=0),0,MAX(0,F$49-F$50)*F$51)</f>
        <v>0</v>
      </c>
      <c r="G53" s="445"/>
      <c r="H53" s="441"/>
      <c r="I53" s="439"/>
      <c r="J53" s="439"/>
      <c r="K53" s="398">
        <f>IF(OR(K$37&lt;1000,K$17&lt;=0),0,MAX(0,K$49-K$50)*K$51)</f>
        <v>0</v>
      </c>
      <c r="L53" s="445"/>
      <c r="M53" s="441"/>
      <c r="N53" s="439"/>
      <c r="O53" s="439"/>
      <c r="P53" s="398">
        <f>IF(OR(P$37&lt;1000,P$17&lt;=0),0,MAX(0,P$49-P$50)*P$51)</f>
        <v>0</v>
      </c>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c r="D4" s="104"/>
      <c r="E4" s="104"/>
      <c r="F4" s="104"/>
      <c r="G4" s="104"/>
      <c r="H4" s="104"/>
      <c r="I4" s="183"/>
      <c r="J4" s="183"/>
      <c r="K4" s="189"/>
    </row>
    <row r="5" spans="2:11" ht="16.5">
      <c r="B5" s="122" t="s">
        <v>342</v>
      </c>
      <c r="C5" s="161"/>
      <c r="D5" s="162"/>
      <c r="E5" s="162"/>
      <c r="F5" s="162"/>
      <c r="G5" s="162"/>
      <c r="H5" s="162"/>
      <c r="I5" s="162"/>
      <c r="J5" s="162"/>
      <c r="K5" s="190"/>
    </row>
    <row r="6" spans="2:11">
      <c r="B6" s="123" t="s">
        <v>101</v>
      </c>
      <c r="C6" s="181"/>
      <c r="D6" s="100">
        <v>0</v>
      </c>
      <c r="E6" s="100">
        <v>0</v>
      </c>
      <c r="F6" s="182"/>
      <c r="G6" s="100">
        <v>0</v>
      </c>
      <c r="H6" s="100">
        <v>0</v>
      </c>
      <c r="I6" s="182"/>
      <c r="J6" s="182"/>
      <c r="K6" s="187"/>
    </row>
    <row r="7" spans="2:11">
      <c r="B7" s="116" t="s">
        <v>102</v>
      </c>
      <c r="C7" s="101">
        <v>0</v>
      </c>
      <c r="D7" s="102">
        <v>0</v>
      </c>
      <c r="E7" s="102">
        <v>0</v>
      </c>
      <c r="F7" s="102">
        <v>0</v>
      </c>
      <c r="G7" s="102">
        <v>0</v>
      </c>
      <c r="H7" s="102">
        <v>0</v>
      </c>
      <c r="I7" s="188"/>
      <c r="J7" s="188"/>
      <c r="K7" s="191"/>
    </row>
    <row r="8" spans="2:11">
      <c r="B8" s="116" t="s">
        <v>103</v>
      </c>
      <c r="C8" s="180"/>
      <c r="D8" s="102">
        <v>0</v>
      </c>
      <c r="E8" s="102">
        <v>0</v>
      </c>
      <c r="F8" s="183"/>
      <c r="G8" s="102">
        <v>0</v>
      </c>
      <c r="H8" s="102">
        <v>0</v>
      </c>
      <c r="I8" s="188"/>
      <c r="J8" s="188"/>
      <c r="K8" s="192"/>
    </row>
    <row r="9" spans="2:11" ht="13.15" customHeight="1">
      <c r="B9" s="116" t="s">
        <v>104</v>
      </c>
      <c r="C9" s="101">
        <v>0</v>
      </c>
      <c r="D9" s="102">
        <v>0</v>
      </c>
      <c r="E9" s="102">
        <v>0</v>
      </c>
      <c r="F9" s="102">
        <v>0</v>
      </c>
      <c r="G9" s="102">
        <v>0</v>
      </c>
      <c r="H9" s="102">
        <v>0</v>
      </c>
      <c r="I9" s="188"/>
      <c r="J9" s="188"/>
      <c r="K9" s="191"/>
    </row>
    <row r="10" spans="2:11" ht="16.5">
      <c r="B10" s="122" t="s">
        <v>343</v>
      </c>
      <c r="C10" s="63"/>
      <c r="D10" s="64"/>
      <c r="E10" s="64"/>
      <c r="F10" s="64"/>
      <c r="G10" s="64"/>
      <c r="H10" s="64"/>
      <c r="I10" s="64"/>
      <c r="J10" s="64"/>
      <c r="K10" s="193"/>
    </row>
    <row r="11" spans="2:11" s="5" customFormat="1">
      <c r="B11" s="123" t="s">
        <v>417</v>
      </c>
      <c r="C11" s="96"/>
      <c r="D11" s="97"/>
      <c r="E11" s="97"/>
      <c r="F11" s="97"/>
      <c r="G11" s="97"/>
      <c r="H11" s="97"/>
      <c r="I11" s="176"/>
      <c r="J11" s="176"/>
      <c r="K11" s="194"/>
    </row>
    <row r="12" spans="2:11">
      <c r="B12" s="124" t="s">
        <v>93</v>
      </c>
      <c r="C12" s="94">
        <v>0</v>
      </c>
      <c r="D12" s="95">
        <v>0</v>
      </c>
      <c r="E12" s="95">
        <v>0</v>
      </c>
      <c r="F12" s="95">
        <v>0</v>
      </c>
      <c r="G12" s="95">
        <v>0</v>
      </c>
      <c r="H12" s="95">
        <v>0</v>
      </c>
      <c r="I12" s="175"/>
      <c r="J12" s="175"/>
      <c r="K12" s="195"/>
    </row>
    <row r="13" spans="2:11">
      <c r="B13" s="124" t="s">
        <v>94</v>
      </c>
      <c r="C13" s="94">
        <v>0</v>
      </c>
      <c r="D13" s="95">
        <v>0</v>
      </c>
      <c r="E13" s="95">
        <v>0</v>
      </c>
      <c r="F13" s="95">
        <v>0</v>
      </c>
      <c r="G13" s="95">
        <v>0</v>
      </c>
      <c r="H13" s="95">
        <v>0</v>
      </c>
      <c r="I13" s="175"/>
      <c r="J13" s="175"/>
      <c r="K13" s="195"/>
    </row>
    <row r="14" spans="2:11">
      <c r="B14" s="124" t="s">
        <v>95</v>
      </c>
      <c r="C14" s="94">
        <v>0</v>
      </c>
      <c r="D14" s="95">
        <v>0</v>
      </c>
      <c r="E14" s="95">
        <v>0</v>
      </c>
      <c r="F14" s="95">
        <v>0</v>
      </c>
      <c r="G14" s="95">
        <v>0</v>
      </c>
      <c r="H14" s="95">
        <v>0</v>
      </c>
      <c r="I14" s="175"/>
      <c r="J14" s="175"/>
      <c r="K14" s="195"/>
    </row>
    <row r="15" spans="2:11" ht="16.5">
      <c r="B15" s="122" t="s">
        <v>344</v>
      </c>
      <c r="C15" s="63"/>
      <c r="D15" s="64"/>
      <c r="E15" s="64"/>
      <c r="F15" s="64"/>
      <c r="G15" s="64"/>
      <c r="H15" s="64"/>
      <c r="I15" s="64"/>
      <c r="J15" s="64"/>
      <c r="K15" s="193"/>
    </row>
    <row r="16" spans="2:11" s="5" customFormat="1">
      <c r="B16" s="123" t="s">
        <v>206</v>
      </c>
      <c r="C16" s="98">
        <v>0</v>
      </c>
      <c r="D16" s="99">
        <v>0</v>
      </c>
      <c r="E16" s="99">
        <v>0</v>
      </c>
      <c r="F16" s="99">
        <v>0</v>
      </c>
      <c r="G16" s="99">
        <v>0</v>
      </c>
      <c r="H16" s="99">
        <v>0</v>
      </c>
      <c r="I16" s="176"/>
      <c r="J16" s="176"/>
      <c r="K16" s="184"/>
    </row>
    <row r="17" spans="2:12" s="5" customFormat="1">
      <c r="B17" s="124" t="s">
        <v>203</v>
      </c>
      <c r="C17" s="94">
        <v>0</v>
      </c>
      <c r="D17" s="95">
        <v>0</v>
      </c>
      <c r="E17" s="95">
        <v>0</v>
      </c>
      <c r="F17" s="95">
        <v>0</v>
      </c>
      <c r="G17" s="95">
        <v>0</v>
      </c>
      <c r="H17" s="95">
        <v>0</v>
      </c>
      <c r="I17" s="175"/>
      <c r="J17" s="175"/>
      <c r="K17" s="195"/>
    </row>
    <row r="18" spans="2:12" ht="25.5">
      <c r="B18" s="116" t="s">
        <v>207</v>
      </c>
      <c r="C18" s="185">
        <v>0</v>
      </c>
      <c r="D18" s="106">
        <v>0</v>
      </c>
      <c r="E18" s="106">
        <v>0</v>
      </c>
      <c r="F18" s="106">
        <v>0</v>
      </c>
      <c r="G18" s="106">
        <v>0</v>
      </c>
      <c r="H18" s="106">
        <v>0</v>
      </c>
      <c r="I18" s="178"/>
      <c r="J18" s="178"/>
      <c r="K18" s="196"/>
    </row>
    <row r="19" spans="2:12" ht="25.5">
      <c r="B19" s="116" t="s">
        <v>208</v>
      </c>
      <c r="C19" s="177"/>
      <c r="D19" s="106">
        <v>0</v>
      </c>
      <c r="E19" s="106">
        <v>0</v>
      </c>
      <c r="F19" s="186"/>
      <c r="G19" s="106">
        <v>0</v>
      </c>
      <c r="H19" s="106">
        <v>0</v>
      </c>
      <c r="I19" s="178"/>
      <c r="J19" s="178"/>
      <c r="K19" s="197"/>
    </row>
    <row r="20" spans="2:12" ht="25.5">
      <c r="B20" s="116" t="s">
        <v>209</v>
      </c>
      <c r="C20" s="185">
        <v>0</v>
      </c>
      <c r="D20" s="106">
        <v>0</v>
      </c>
      <c r="E20" s="106">
        <v>0</v>
      </c>
      <c r="F20" s="106">
        <v>0</v>
      </c>
      <c r="G20" s="106">
        <v>0</v>
      </c>
      <c r="H20" s="106">
        <v>0</v>
      </c>
      <c r="I20" s="178"/>
      <c r="J20" s="178"/>
      <c r="K20" s="196"/>
    </row>
    <row r="21" spans="2:12" ht="25.5">
      <c r="B21" s="116" t="s">
        <v>210</v>
      </c>
      <c r="C21" s="177"/>
      <c r="D21" s="106">
        <v>0</v>
      </c>
      <c r="E21" s="106">
        <v>0</v>
      </c>
      <c r="F21" s="186"/>
      <c r="G21" s="106">
        <v>0</v>
      </c>
      <c r="H21" s="106">
        <v>0</v>
      </c>
      <c r="I21" s="178"/>
      <c r="J21" s="178"/>
      <c r="K21" s="197"/>
    </row>
    <row r="22" spans="2:12" s="5" customFormat="1">
      <c r="B22" s="126" t="s">
        <v>211</v>
      </c>
      <c r="C22" s="121">
        <v>0</v>
      </c>
      <c r="D22" s="127">
        <v>0</v>
      </c>
      <c r="E22" s="127">
        <v>0</v>
      </c>
      <c r="F22" s="127">
        <v>0</v>
      </c>
      <c r="G22" s="127">
        <v>0</v>
      </c>
      <c r="H22" s="127">
        <v>0</v>
      </c>
      <c r="I22" s="179"/>
      <c r="J22" s="179"/>
      <c r="K22" s="198"/>
    </row>
    <row r="23" spans="2:12" s="5" customFormat="1" ht="100.15" customHeight="1">
      <c r="B23" s="91" t="s">
        <v>212</v>
      </c>
      <c r="C23" s="489"/>
      <c r="D23" s="490"/>
      <c r="E23" s="490"/>
      <c r="F23" s="490"/>
      <c r="G23" s="490"/>
      <c r="H23" s="490"/>
      <c r="I23" s="490"/>
      <c r="J23" s="490"/>
      <c r="K23" s="491"/>
    </row>
    <row r="24" spans="2:12" s="5" customFormat="1" ht="100.15" customHeight="1">
      <c r="B24" s="90" t="s">
        <v>213</v>
      </c>
      <c r="C24" s="492"/>
      <c r="D24" s="493"/>
      <c r="E24" s="493"/>
      <c r="F24" s="493"/>
      <c r="G24" s="493"/>
      <c r="H24" s="493"/>
      <c r="I24" s="493"/>
      <c r="J24" s="493"/>
      <c r="K24" s="494"/>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8" sqref="D178:D187"/>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7" t="s">
        <v>420</v>
      </c>
      <c r="C3" s="138" t="s">
        <v>421</v>
      </c>
      <c r="D3" s="139" t="s">
        <v>422</v>
      </c>
    </row>
    <row r="4" spans="1:5" ht="15">
      <c r="B4" s="163" t="s">
        <v>54</v>
      </c>
      <c r="C4" s="164"/>
      <c r="D4" s="165"/>
      <c r="E4" s="7"/>
    </row>
    <row r="5" spans="1:5" ht="35.25" customHeight="1">
      <c r="B5" s="134"/>
      <c r="C5" s="113"/>
      <c r="D5" s="486" t="s">
        <v>503</v>
      </c>
      <c r="E5" s="7"/>
    </row>
    <row r="6" spans="1:5" ht="35.25" customHeight="1">
      <c r="B6" s="134"/>
      <c r="C6" s="113"/>
      <c r="D6" s="136"/>
      <c r="E6" s="7"/>
    </row>
    <row r="7" spans="1:5" ht="35.25" customHeight="1">
      <c r="B7" s="134"/>
      <c r="C7" s="113"/>
      <c r="D7" s="136"/>
      <c r="E7" s="7"/>
    </row>
    <row r="8" spans="1:5" ht="35.25" customHeight="1">
      <c r="B8" s="134"/>
      <c r="C8" s="113"/>
      <c r="D8" s="136"/>
      <c r="E8" s="7"/>
    </row>
    <row r="9" spans="1:5" ht="35.25" customHeight="1">
      <c r="B9" s="134"/>
      <c r="C9" s="113"/>
      <c r="D9" s="136"/>
      <c r="E9" s="7"/>
    </row>
    <row r="10" spans="1:5" ht="35.25" customHeight="1">
      <c r="B10" s="134"/>
      <c r="C10" s="113"/>
      <c r="D10" s="136"/>
      <c r="E10" s="7"/>
    </row>
    <row r="11" spans="1:5" ht="35.25" customHeight="1">
      <c r="B11" s="134"/>
      <c r="C11" s="113"/>
      <c r="D11" s="136"/>
      <c r="E11" s="7"/>
    </row>
    <row r="12" spans="1:5" ht="35.25" customHeight="1">
      <c r="B12" s="135"/>
      <c r="C12" s="113"/>
      <c r="D12" s="136"/>
      <c r="E12" s="7"/>
    </row>
    <row r="13" spans="1:5" ht="35.25" customHeight="1">
      <c r="B13" s="134"/>
      <c r="C13" s="113"/>
      <c r="D13" s="136"/>
      <c r="E13" s="7"/>
    </row>
    <row r="14" spans="1:5" ht="35.25" customHeight="1">
      <c r="B14" s="134"/>
      <c r="C14" s="113"/>
      <c r="D14" s="136"/>
      <c r="E14" s="7"/>
    </row>
    <row r="15" spans="1:5" ht="35.25" customHeight="1">
      <c r="B15" s="134"/>
      <c r="C15" s="113"/>
      <c r="D15" s="136"/>
      <c r="E15" s="7"/>
    </row>
    <row r="16" spans="1:5" ht="35.25" customHeight="1">
      <c r="B16" s="134"/>
      <c r="C16" s="113"/>
      <c r="D16" s="136"/>
      <c r="E16" s="7"/>
    </row>
    <row r="17" spans="2:5" ht="35.25" customHeight="1">
      <c r="B17" s="134"/>
      <c r="C17" s="113"/>
      <c r="D17" s="136"/>
      <c r="E17" s="7"/>
    </row>
    <row r="18" spans="2:5" ht="35.25" customHeight="1">
      <c r="B18" s="134"/>
      <c r="C18" s="113"/>
      <c r="D18" s="136"/>
      <c r="E18" s="7"/>
    </row>
    <row r="19" spans="2:5" ht="35.25" customHeight="1">
      <c r="B19" s="134"/>
      <c r="C19" s="113"/>
      <c r="D19" s="136"/>
      <c r="E19" s="7"/>
    </row>
    <row r="20" spans="2:5" ht="35.25" customHeight="1">
      <c r="B20" s="134"/>
      <c r="C20" s="113"/>
      <c r="D20" s="136"/>
      <c r="E20" s="7"/>
    </row>
    <row r="21" spans="2:5" ht="35.25" customHeight="1">
      <c r="B21" s="134"/>
      <c r="C21" s="113"/>
      <c r="D21" s="136"/>
      <c r="E21" s="7"/>
    </row>
    <row r="22" spans="2:5" ht="35.25" customHeight="1">
      <c r="B22" s="134"/>
      <c r="C22" s="113"/>
      <c r="D22" s="136"/>
      <c r="E22" s="7"/>
    </row>
    <row r="23" spans="2:5" ht="35.25" customHeight="1">
      <c r="B23" s="134"/>
      <c r="C23" s="113"/>
      <c r="D23" s="136"/>
      <c r="E23" s="7"/>
    </row>
    <row r="24" spans="2:5" ht="35.25" customHeight="1">
      <c r="B24" s="134"/>
      <c r="C24" s="114"/>
      <c r="D24" s="136"/>
      <c r="E24" s="7"/>
    </row>
    <row r="25" spans="2:5" ht="16.5">
      <c r="B25" s="166" t="s">
        <v>55</v>
      </c>
      <c r="C25" s="167"/>
      <c r="D25" s="168"/>
      <c r="E25" s="7"/>
    </row>
    <row r="26" spans="2:5" ht="15">
      <c r="B26" s="169" t="s">
        <v>67</v>
      </c>
      <c r="C26" s="170"/>
      <c r="D26" s="171"/>
      <c r="E26" s="7"/>
    </row>
    <row r="27" spans="2:5" ht="35.25" customHeight="1">
      <c r="B27" s="134"/>
      <c r="C27" s="113"/>
      <c r="D27" s="488" t="s">
        <v>504</v>
      </c>
      <c r="E27" s="7"/>
    </row>
    <row r="28" spans="2:5" ht="35.25" customHeight="1">
      <c r="B28" s="134"/>
      <c r="C28" s="113"/>
      <c r="D28" s="136"/>
      <c r="E28" s="7"/>
    </row>
    <row r="29" spans="2:5" ht="35.25" customHeight="1">
      <c r="B29" s="134"/>
      <c r="C29" s="113"/>
      <c r="D29" s="136"/>
      <c r="E29" s="7"/>
    </row>
    <row r="30" spans="2:5" ht="35.25" customHeight="1">
      <c r="B30" s="134"/>
      <c r="C30" s="113"/>
      <c r="D30" s="136"/>
      <c r="E30" s="7"/>
    </row>
    <row r="31" spans="2:5" ht="35.25" customHeight="1">
      <c r="B31" s="134"/>
      <c r="C31" s="113"/>
      <c r="D31" s="136"/>
      <c r="E31" s="7"/>
    </row>
    <row r="32" spans="2:5" ht="35.25" customHeight="1">
      <c r="B32" s="134"/>
      <c r="C32" s="113"/>
      <c r="D32" s="136"/>
      <c r="E32" s="7"/>
    </row>
    <row r="33" spans="2:5" ht="15">
      <c r="B33" s="172" t="s">
        <v>68</v>
      </c>
      <c r="C33" s="173"/>
      <c r="D33" s="174"/>
      <c r="E33" s="7"/>
    </row>
    <row r="34" spans="2:5" ht="35.25" customHeight="1">
      <c r="B34" s="134"/>
      <c r="C34" s="113"/>
      <c r="D34" s="488" t="s">
        <v>504</v>
      </c>
      <c r="E34" s="7"/>
    </row>
    <row r="35" spans="2:5" ht="35.25" customHeight="1">
      <c r="B35" s="134"/>
      <c r="C35" s="113"/>
      <c r="D35" s="136"/>
      <c r="E35" s="7"/>
    </row>
    <row r="36" spans="2:5" ht="35.25" customHeight="1">
      <c r="B36" s="134"/>
      <c r="C36" s="113"/>
      <c r="D36" s="136"/>
      <c r="E36" s="7"/>
    </row>
    <row r="37" spans="2:5" ht="35.25" customHeight="1">
      <c r="B37" s="134"/>
      <c r="C37" s="113"/>
      <c r="D37" s="136"/>
      <c r="E37" s="7"/>
    </row>
    <row r="38" spans="2:5" ht="35.25" customHeight="1">
      <c r="B38" s="134"/>
      <c r="C38" s="113"/>
      <c r="D38" s="136"/>
      <c r="E38" s="7"/>
    </row>
    <row r="39" spans="2:5" ht="35.25" customHeight="1">
      <c r="B39" s="134"/>
      <c r="C39" s="114"/>
      <c r="D39" s="136"/>
      <c r="E39" s="7"/>
    </row>
    <row r="40" spans="2:5" ht="15">
      <c r="B40" s="172" t="s">
        <v>126</v>
      </c>
      <c r="C40" s="173"/>
      <c r="D40" s="174"/>
      <c r="E40" s="7"/>
    </row>
    <row r="41" spans="2:5" ht="35.25" customHeight="1">
      <c r="B41" s="134"/>
      <c r="C41" s="113"/>
      <c r="D41" s="136"/>
      <c r="E41" s="7"/>
    </row>
    <row r="42" spans="2:5" ht="35.25" customHeight="1">
      <c r="B42" s="134"/>
      <c r="C42" s="113"/>
      <c r="D42" s="136"/>
      <c r="E42" s="7"/>
    </row>
    <row r="43" spans="2:5" ht="35.25" customHeight="1">
      <c r="B43" s="134"/>
      <c r="C43" s="113"/>
      <c r="D43" s="136"/>
      <c r="E43" s="7"/>
    </row>
    <row r="44" spans="2:5" ht="35.25" customHeight="1">
      <c r="B44" s="134"/>
      <c r="C44" s="113"/>
      <c r="D44" s="136"/>
      <c r="E44" s="7"/>
    </row>
    <row r="45" spans="2:5" ht="35.25" customHeight="1">
      <c r="B45" s="134"/>
      <c r="C45" s="113"/>
      <c r="D45" s="136"/>
      <c r="E45" s="7"/>
    </row>
    <row r="46" spans="2:5" ht="35.25" customHeight="1">
      <c r="B46" s="134"/>
      <c r="C46" s="114"/>
      <c r="D46" s="136"/>
      <c r="E46" s="7"/>
    </row>
    <row r="47" spans="2:5" ht="15">
      <c r="B47" s="172" t="s">
        <v>69</v>
      </c>
      <c r="C47" s="173"/>
      <c r="D47" s="174"/>
      <c r="E47" s="7"/>
    </row>
    <row r="48" spans="2:5" ht="35.25" customHeight="1">
      <c r="B48" s="134"/>
      <c r="C48" s="113"/>
      <c r="D48" s="487" t="s">
        <v>505</v>
      </c>
      <c r="E48" s="7"/>
    </row>
    <row r="49" spans="2:5" ht="35.25" customHeight="1">
      <c r="B49" s="134"/>
      <c r="C49" s="113"/>
      <c r="D49" s="136"/>
      <c r="E49" s="7"/>
    </row>
    <row r="50" spans="2:5" ht="35.25" customHeight="1">
      <c r="B50" s="134"/>
      <c r="C50" s="113"/>
      <c r="D50" s="136"/>
      <c r="E50" s="7"/>
    </row>
    <row r="51" spans="2:5" ht="35.25" customHeight="1">
      <c r="B51" s="134"/>
      <c r="C51" s="113"/>
      <c r="D51" s="136"/>
      <c r="E51" s="7"/>
    </row>
    <row r="52" spans="2:5" ht="35.25" customHeight="1">
      <c r="B52" s="134"/>
      <c r="C52" s="113"/>
      <c r="D52" s="136"/>
      <c r="E52" s="7"/>
    </row>
    <row r="53" spans="2:5" ht="35.25" customHeight="1">
      <c r="B53" s="134"/>
      <c r="C53" s="114"/>
      <c r="D53" s="136"/>
      <c r="E53" s="7"/>
    </row>
    <row r="54" spans="2:5" ht="16.5">
      <c r="B54" s="166" t="s">
        <v>56</v>
      </c>
      <c r="C54" s="167"/>
      <c r="D54" s="168"/>
      <c r="E54" s="7"/>
    </row>
    <row r="55" spans="2:5" ht="15">
      <c r="B55" s="169" t="s">
        <v>127</v>
      </c>
      <c r="C55" s="170"/>
      <c r="D55" s="171"/>
      <c r="E55" s="7"/>
    </row>
    <row r="56" spans="2:5" ht="35.25" customHeight="1">
      <c r="B56" s="134"/>
      <c r="C56" s="115"/>
      <c r="D56" s="486" t="s">
        <v>503</v>
      </c>
      <c r="E56" s="7"/>
    </row>
    <row r="57" spans="2:5" ht="35.25" customHeight="1">
      <c r="B57" s="134"/>
      <c r="C57" s="115"/>
      <c r="D57" s="136"/>
      <c r="E57" s="7"/>
    </row>
    <row r="58" spans="2:5" ht="35.25" customHeight="1">
      <c r="B58" s="134"/>
      <c r="C58" s="115"/>
      <c r="D58" s="136"/>
      <c r="E58" s="7"/>
    </row>
    <row r="59" spans="2:5" ht="35.25" customHeight="1">
      <c r="B59" s="134"/>
      <c r="C59" s="115"/>
      <c r="D59" s="136"/>
      <c r="E59" s="7"/>
    </row>
    <row r="60" spans="2:5" ht="35.25" customHeight="1">
      <c r="B60" s="134"/>
      <c r="C60" s="115"/>
      <c r="D60" s="136"/>
      <c r="E60" s="7"/>
    </row>
    <row r="61" spans="2:5" ht="35.25" customHeight="1">
      <c r="B61" s="134"/>
      <c r="C61" s="115"/>
      <c r="D61" s="136"/>
      <c r="E61" s="7"/>
    </row>
    <row r="62" spans="2:5" ht="35.25" customHeight="1">
      <c r="B62" s="134"/>
      <c r="C62" s="115"/>
      <c r="D62" s="136"/>
      <c r="E62" s="7"/>
    </row>
    <row r="63" spans="2:5" ht="35.25" customHeight="1">
      <c r="B63" s="134"/>
      <c r="C63" s="115"/>
      <c r="D63" s="136"/>
      <c r="E63" s="7"/>
    </row>
    <row r="64" spans="2:5" ht="35.25" customHeight="1">
      <c r="B64" s="134"/>
      <c r="C64" s="115"/>
      <c r="D64" s="136"/>
      <c r="E64" s="7"/>
    </row>
    <row r="65" spans="2:5" ht="35.25" customHeight="1">
      <c r="B65" s="134"/>
      <c r="C65" s="115"/>
      <c r="D65" s="136"/>
      <c r="E65" s="7"/>
    </row>
    <row r="66" spans="2:5" ht="15">
      <c r="B66" s="172" t="s">
        <v>113</v>
      </c>
      <c r="C66" s="173"/>
      <c r="D66" s="174"/>
      <c r="E66" s="7"/>
    </row>
    <row r="67" spans="2:5" ht="35.25" customHeight="1">
      <c r="B67" s="134"/>
      <c r="C67" s="115"/>
      <c r="D67" s="486" t="s">
        <v>503</v>
      </c>
      <c r="E67" s="7"/>
    </row>
    <row r="68" spans="2:5" ht="35.25" customHeight="1">
      <c r="B68" s="134"/>
      <c r="C68" s="115"/>
      <c r="D68" s="136"/>
      <c r="E68" s="7"/>
    </row>
    <row r="69" spans="2:5" ht="35.25" customHeight="1">
      <c r="B69" s="134"/>
      <c r="C69" s="115"/>
      <c r="D69" s="136"/>
      <c r="E69" s="7"/>
    </row>
    <row r="70" spans="2:5" ht="35.25" customHeight="1">
      <c r="B70" s="134"/>
      <c r="C70" s="115"/>
      <c r="D70" s="136"/>
      <c r="E70" s="7"/>
    </row>
    <row r="71" spans="2:5" ht="35.25" customHeight="1">
      <c r="B71" s="134"/>
      <c r="C71" s="115"/>
      <c r="D71" s="136"/>
      <c r="E71" s="7"/>
    </row>
    <row r="72" spans="2:5" ht="35.25" customHeight="1">
      <c r="B72" s="134"/>
      <c r="C72" s="115"/>
      <c r="D72" s="136"/>
      <c r="E72" s="7"/>
    </row>
    <row r="73" spans="2:5" ht="35.25" customHeight="1">
      <c r="B73" s="134"/>
      <c r="C73" s="115"/>
      <c r="D73" s="136"/>
      <c r="E73" s="7"/>
    </row>
    <row r="74" spans="2:5" ht="35.25" customHeight="1">
      <c r="B74" s="134"/>
      <c r="C74" s="115"/>
      <c r="D74" s="136"/>
      <c r="E74" s="7"/>
    </row>
    <row r="75" spans="2:5" ht="35.25" customHeight="1">
      <c r="B75" s="134"/>
      <c r="C75" s="115"/>
      <c r="D75" s="136"/>
      <c r="E75" s="7"/>
    </row>
    <row r="76" spans="2:5" ht="35.25" customHeight="1">
      <c r="B76" s="134"/>
      <c r="C76" s="115"/>
      <c r="D76" s="136"/>
      <c r="E76" s="7"/>
    </row>
    <row r="77" spans="2:5" ht="15">
      <c r="B77" s="172" t="s">
        <v>70</v>
      </c>
      <c r="C77" s="173"/>
      <c r="D77" s="174"/>
      <c r="E77" s="7"/>
    </row>
    <row r="78" spans="2:5" ht="35.25" customHeight="1">
      <c r="B78" s="134"/>
      <c r="C78" s="115"/>
      <c r="D78" s="486"/>
      <c r="E78" s="7"/>
    </row>
    <row r="79" spans="2:5" ht="35.25" customHeight="1">
      <c r="B79" s="134"/>
      <c r="C79" s="115"/>
      <c r="D79" s="136"/>
      <c r="E79" s="7"/>
    </row>
    <row r="80" spans="2:5" ht="35.25" customHeight="1">
      <c r="B80" s="134"/>
      <c r="C80" s="115"/>
      <c r="D80" s="136"/>
      <c r="E80" s="7"/>
    </row>
    <row r="81" spans="2:5" ht="35.25" customHeight="1">
      <c r="B81" s="134"/>
      <c r="C81" s="115"/>
      <c r="D81" s="136"/>
      <c r="E81" s="7"/>
    </row>
    <row r="82" spans="2:5" ht="35.25" customHeight="1">
      <c r="B82" s="134"/>
      <c r="C82" s="115"/>
      <c r="D82" s="136"/>
      <c r="E82" s="7"/>
    </row>
    <row r="83" spans="2:5" ht="35.25" customHeight="1">
      <c r="B83" s="134"/>
      <c r="C83" s="115"/>
      <c r="D83" s="136"/>
      <c r="E83" s="7"/>
    </row>
    <row r="84" spans="2:5" ht="35.25" customHeight="1">
      <c r="B84" s="134"/>
      <c r="C84" s="115"/>
      <c r="D84" s="136"/>
      <c r="E84" s="7"/>
    </row>
    <row r="85" spans="2:5" ht="35.25" customHeight="1">
      <c r="B85" s="134"/>
      <c r="C85" s="115"/>
      <c r="D85" s="136"/>
      <c r="E85" s="7"/>
    </row>
    <row r="86" spans="2:5" ht="35.25" customHeight="1">
      <c r="B86" s="134"/>
      <c r="C86" s="115"/>
      <c r="D86" s="136"/>
      <c r="E86" s="7"/>
    </row>
    <row r="87" spans="2:5" ht="35.25" customHeight="1">
      <c r="B87" s="134"/>
      <c r="C87" s="115"/>
      <c r="D87" s="136"/>
      <c r="E87" s="7"/>
    </row>
    <row r="88" spans="2:5" ht="15">
      <c r="B88" s="172" t="s">
        <v>71</v>
      </c>
      <c r="C88" s="173"/>
      <c r="D88" s="174"/>
      <c r="E88" s="7"/>
    </row>
    <row r="89" spans="2:5" ht="35.25" customHeight="1">
      <c r="B89" s="134"/>
      <c r="C89" s="115"/>
      <c r="D89" s="486"/>
      <c r="E89" s="7"/>
    </row>
    <row r="90" spans="2:5" ht="35.25" customHeight="1">
      <c r="B90" s="134"/>
      <c r="C90" s="115"/>
      <c r="D90" s="136"/>
      <c r="E90" s="7"/>
    </row>
    <row r="91" spans="2:5" ht="35.25" customHeight="1">
      <c r="B91" s="134"/>
      <c r="C91" s="115"/>
      <c r="D91" s="136"/>
      <c r="E91" s="7"/>
    </row>
    <row r="92" spans="2:5" ht="35.25" customHeight="1">
      <c r="B92" s="134"/>
      <c r="C92" s="115"/>
      <c r="D92" s="136"/>
      <c r="E92" s="7"/>
    </row>
    <row r="93" spans="2:5" ht="35.25" customHeight="1">
      <c r="B93" s="134"/>
      <c r="C93" s="115"/>
      <c r="D93" s="136"/>
      <c r="E93" s="7"/>
    </row>
    <row r="94" spans="2:5" ht="35.25" customHeight="1">
      <c r="B94" s="134"/>
      <c r="C94" s="115"/>
      <c r="D94" s="136"/>
      <c r="E94" s="7"/>
    </row>
    <row r="95" spans="2:5" ht="35.25" customHeight="1">
      <c r="B95" s="134"/>
      <c r="C95" s="115"/>
      <c r="D95" s="136"/>
      <c r="E95" s="7"/>
    </row>
    <row r="96" spans="2:5" ht="35.25" customHeight="1">
      <c r="B96" s="134"/>
      <c r="C96" s="115"/>
      <c r="D96" s="136"/>
      <c r="E96" s="7"/>
    </row>
    <row r="97" spans="2:5" ht="35.25" customHeight="1">
      <c r="B97" s="134"/>
      <c r="C97" s="115"/>
      <c r="D97" s="136"/>
      <c r="E97" s="7"/>
    </row>
    <row r="98" spans="2:5" ht="35.25" customHeight="1">
      <c r="B98" s="134"/>
      <c r="C98" s="115"/>
      <c r="D98" s="136"/>
      <c r="E98" s="7"/>
    </row>
    <row r="99" spans="2:5" ht="15">
      <c r="B99" s="172" t="s">
        <v>199</v>
      </c>
      <c r="C99" s="173"/>
      <c r="D99" s="174"/>
      <c r="E99" s="7"/>
    </row>
    <row r="100" spans="2:5" ht="35.25" customHeight="1">
      <c r="B100" s="134"/>
      <c r="C100" s="115"/>
      <c r="D100" s="486"/>
      <c r="E100" s="7"/>
    </row>
    <row r="101" spans="2:5" ht="35.25" customHeight="1">
      <c r="B101" s="134"/>
      <c r="C101" s="115"/>
      <c r="D101" s="136"/>
      <c r="E101" s="7"/>
    </row>
    <row r="102" spans="2:5" ht="35.25" customHeight="1">
      <c r="B102" s="134"/>
      <c r="C102" s="115"/>
      <c r="D102" s="136"/>
      <c r="E102" s="7"/>
    </row>
    <row r="103" spans="2:5" ht="35.25" customHeight="1">
      <c r="B103" s="134"/>
      <c r="C103" s="115"/>
      <c r="D103" s="136"/>
      <c r="E103" s="7"/>
    </row>
    <row r="104" spans="2:5" ht="35.25" customHeight="1">
      <c r="B104" s="134"/>
      <c r="C104" s="115"/>
      <c r="D104" s="136"/>
      <c r="E104" s="7"/>
    </row>
    <row r="105" spans="2:5" ht="35.25" customHeight="1">
      <c r="B105" s="134"/>
      <c r="C105" s="115"/>
      <c r="D105" s="136"/>
      <c r="E105" s="7"/>
    </row>
    <row r="106" spans="2:5" ht="35.25" customHeight="1">
      <c r="B106" s="134"/>
      <c r="C106" s="115"/>
      <c r="D106" s="136"/>
      <c r="E106" s="7"/>
    </row>
    <row r="107" spans="2:5" ht="35.25" customHeight="1">
      <c r="B107" s="134"/>
      <c r="C107" s="115"/>
      <c r="D107" s="136"/>
      <c r="E107" s="7"/>
    </row>
    <row r="108" spans="2:5" ht="35.25" customHeight="1">
      <c r="B108" s="134"/>
      <c r="C108" s="115"/>
      <c r="D108" s="136"/>
      <c r="E108" s="7"/>
    </row>
    <row r="109" spans="2:5" ht="35.25" customHeight="1">
      <c r="B109" s="134"/>
      <c r="C109" s="115"/>
      <c r="D109" s="136"/>
      <c r="E109" s="7"/>
    </row>
    <row r="110" spans="2:5" s="5" customFormat="1" ht="15">
      <c r="B110" s="172" t="s">
        <v>100</v>
      </c>
      <c r="C110" s="173"/>
      <c r="D110" s="174"/>
      <c r="E110" s="27"/>
    </row>
    <row r="111" spans="2:5" s="5" customFormat="1" ht="35.25" customHeight="1">
      <c r="B111" s="134"/>
      <c r="C111" s="115"/>
      <c r="D111" s="486"/>
      <c r="E111" s="27"/>
    </row>
    <row r="112" spans="2:5" s="5" customFormat="1" ht="35.25" customHeight="1">
      <c r="B112" s="134"/>
      <c r="C112" s="115"/>
      <c r="D112" s="136"/>
      <c r="E112" s="27"/>
    </row>
    <row r="113" spans="2:5" s="5" customFormat="1" ht="35.25" customHeight="1">
      <c r="B113" s="134"/>
      <c r="C113" s="115"/>
      <c r="D113" s="136"/>
      <c r="E113" s="27"/>
    </row>
    <row r="114" spans="2:5" s="5" customFormat="1" ht="35.25" customHeight="1">
      <c r="B114" s="134"/>
      <c r="C114" s="115"/>
      <c r="D114" s="136"/>
      <c r="E114" s="27"/>
    </row>
    <row r="115" spans="2:5" s="5" customFormat="1" ht="35.25" customHeight="1">
      <c r="B115" s="134"/>
      <c r="C115" s="115"/>
      <c r="D115" s="136"/>
      <c r="E115" s="27"/>
    </row>
    <row r="116" spans="2:5" s="5" customFormat="1" ht="35.25" customHeight="1">
      <c r="B116" s="134"/>
      <c r="C116" s="115"/>
      <c r="D116" s="136"/>
      <c r="E116" s="27"/>
    </row>
    <row r="117" spans="2:5" s="5" customFormat="1" ht="35.25" customHeight="1">
      <c r="B117" s="134"/>
      <c r="C117" s="115"/>
      <c r="D117" s="136"/>
      <c r="E117" s="27"/>
    </row>
    <row r="118" spans="2:5" s="5" customFormat="1" ht="35.25" customHeight="1">
      <c r="B118" s="134"/>
      <c r="C118" s="115"/>
      <c r="D118" s="136"/>
      <c r="E118" s="27"/>
    </row>
    <row r="119" spans="2:5" s="5" customFormat="1" ht="35.25" customHeight="1">
      <c r="B119" s="134"/>
      <c r="C119" s="115"/>
      <c r="D119" s="136"/>
      <c r="E119" s="27"/>
    </row>
    <row r="120" spans="2:5" s="5" customFormat="1" ht="35.25" customHeight="1">
      <c r="B120" s="134"/>
      <c r="C120" s="115"/>
      <c r="D120" s="136"/>
      <c r="E120" s="27"/>
    </row>
    <row r="121" spans="2:5" ht="16.5">
      <c r="B121" s="166" t="s">
        <v>57</v>
      </c>
      <c r="C121" s="167"/>
      <c r="D121" s="168"/>
      <c r="E121" s="7"/>
    </row>
    <row r="122" spans="2:5" ht="15">
      <c r="B122" s="172" t="s">
        <v>72</v>
      </c>
      <c r="C122" s="173"/>
      <c r="D122" s="174"/>
      <c r="E122" s="7"/>
    </row>
    <row r="123" spans="2:5" ht="35.25" customHeight="1">
      <c r="B123" s="134"/>
      <c r="C123" s="113"/>
      <c r="D123" s="136"/>
      <c r="E123" s="7"/>
    </row>
    <row r="124" spans="2:5" s="5" customFormat="1" ht="35.25" customHeight="1">
      <c r="B124" s="134"/>
      <c r="C124" s="113"/>
      <c r="D124" s="136"/>
      <c r="E124" s="27"/>
    </row>
    <row r="125" spans="2:5" s="5" customFormat="1" ht="35.25" customHeight="1">
      <c r="B125" s="134"/>
      <c r="C125" s="113"/>
      <c r="D125" s="136"/>
      <c r="E125" s="27"/>
    </row>
    <row r="126" spans="2:5" s="5" customFormat="1" ht="35.25" customHeight="1">
      <c r="B126" s="134"/>
      <c r="C126" s="113"/>
      <c r="D126" s="136"/>
      <c r="E126" s="27"/>
    </row>
    <row r="127" spans="2:5" s="5" customFormat="1" ht="35.25" customHeight="1">
      <c r="B127" s="134"/>
      <c r="C127" s="113"/>
      <c r="D127" s="136"/>
      <c r="E127" s="27"/>
    </row>
    <row r="128" spans="2:5" s="5" customFormat="1" ht="35.25" customHeight="1">
      <c r="B128" s="134"/>
      <c r="C128" s="113"/>
      <c r="D128" s="136"/>
      <c r="E128" s="27"/>
    </row>
    <row r="129" spans="2:5" s="5" customFormat="1" ht="35.25" customHeight="1">
      <c r="B129" s="134"/>
      <c r="C129" s="113"/>
      <c r="D129" s="136"/>
      <c r="E129" s="27"/>
    </row>
    <row r="130" spans="2:5" s="5" customFormat="1" ht="35.25" customHeight="1">
      <c r="B130" s="134"/>
      <c r="C130" s="113"/>
      <c r="D130" s="136"/>
      <c r="E130" s="27"/>
    </row>
    <row r="131" spans="2:5" s="5" customFormat="1" ht="35.25" customHeight="1">
      <c r="B131" s="134"/>
      <c r="C131" s="113"/>
      <c r="D131" s="136"/>
      <c r="E131" s="27"/>
    </row>
    <row r="132" spans="2:5" s="5" customFormat="1" ht="35.25" customHeight="1">
      <c r="B132" s="134"/>
      <c r="C132" s="114"/>
      <c r="D132" s="136"/>
      <c r="E132" s="27"/>
    </row>
    <row r="133" spans="2:5" ht="15">
      <c r="B133" s="172" t="s">
        <v>73</v>
      </c>
      <c r="C133" s="173"/>
      <c r="D133" s="174"/>
      <c r="E133" s="7"/>
    </row>
    <row r="134" spans="2:5" s="5" customFormat="1" ht="35.25" customHeight="1">
      <c r="B134" s="134"/>
      <c r="C134" s="113"/>
      <c r="D134" s="487" t="s">
        <v>506</v>
      </c>
      <c r="E134" s="27"/>
    </row>
    <row r="135" spans="2:5" s="5" customFormat="1" ht="35.25" customHeight="1">
      <c r="B135" s="134"/>
      <c r="C135" s="113"/>
      <c r="D135" s="136"/>
      <c r="E135" s="27"/>
    </row>
    <row r="136" spans="2:5" s="5" customFormat="1" ht="35.25" customHeight="1">
      <c r="B136" s="134"/>
      <c r="C136" s="113"/>
      <c r="D136" s="136"/>
      <c r="E136" s="27"/>
    </row>
    <row r="137" spans="2:5" s="5" customFormat="1" ht="35.25" customHeight="1">
      <c r="B137" s="134"/>
      <c r="C137" s="113"/>
      <c r="D137" s="136"/>
      <c r="E137" s="27"/>
    </row>
    <row r="138" spans="2:5" s="5" customFormat="1" ht="35.25" customHeight="1">
      <c r="B138" s="134"/>
      <c r="C138" s="113"/>
      <c r="D138" s="136"/>
      <c r="E138" s="27"/>
    </row>
    <row r="139" spans="2:5" s="5" customFormat="1" ht="35.25" customHeight="1">
      <c r="B139" s="134"/>
      <c r="C139" s="113"/>
      <c r="D139" s="136"/>
      <c r="E139" s="27"/>
    </row>
    <row r="140" spans="2:5" s="5" customFormat="1" ht="35.25" customHeight="1">
      <c r="B140" s="134"/>
      <c r="C140" s="113"/>
      <c r="D140" s="136"/>
      <c r="E140" s="27"/>
    </row>
    <row r="141" spans="2:5" s="5" customFormat="1" ht="35.25" customHeight="1">
      <c r="B141" s="134"/>
      <c r="C141" s="113"/>
      <c r="D141" s="136"/>
      <c r="E141" s="27"/>
    </row>
    <row r="142" spans="2:5" s="5" customFormat="1" ht="35.25" customHeight="1">
      <c r="B142" s="134"/>
      <c r="C142" s="113"/>
      <c r="D142" s="136"/>
      <c r="E142" s="27"/>
    </row>
    <row r="143" spans="2:5" s="5" customFormat="1" ht="35.25" customHeight="1">
      <c r="B143" s="134"/>
      <c r="C143" s="114"/>
      <c r="D143" s="136"/>
      <c r="E143" s="27"/>
    </row>
    <row r="144" spans="2:5" ht="15">
      <c r="B144" s="172" t="s">
        <v>74</v>
      </c>
      <c r="C144" s="173"/>
      <c r="D144" s="174"/>
      <c r="E144" s="7"/>
    </row>
    <row r="145" spans="2:5" s="5" customFormat="1" ht="35.25" customHeight="1">
      <c r="B145" s="134"/>
      <c r="C145" s="113"/>
      <c r="D145" s="486" t="s">
        <v>507</v>
      </c>
      <c r="E145" s="27"/>
    </row>
    <row r="146" spans="2:5" s="5" customFormat="1" ht="35.25" customHeight="1">
      <c r="B146" s="134"/>
      <c r="C146" s="113"/>
      <c r="D146" s="136"/>
      <c r="E146" s="27"/>
    </row>
    <row r="147" spans="2:5" s="5" customFormat="1" ht="35.25" customHeight="1">
      <c r="B147" s="134"/>
      <c r="C147" s="113"/>
      <c r="D147" s="136"/>
      <c r="E147" s="27"/>
    </row>
    <row r="148" spans="2:5" s="5" customFormat="1" ht="35.25" customHeight="1">
      <c r="B148" s="134"/>
      <c r="C148" s="113"/>
      <c r="D148" s="136"/>
      <c r="E148" s="27"/>
    </row>
    <row r="149" spans="2:5" s="5" customFormat="1" ht="35.25" customHeight="1">
      <c r="B149" s="134"/>
      <c r="C149" s="113"/>
      <c r="D149" s="136"/>
      <c r="E149" s="27"/>
    </row>
    <row r="150" spans="2:5" s="5" customFormat="1" ht="35.25" customHeight="1">
      <c r="B150" s="134"/>
      <c r="C150" s="113"/>
      <c r="D150" s="136"/>
      <c r="E150" s="27"/>
    </row>
    <row r="151" spans="2:5" s="5" customFormat="1" ht="35.25" customHeight="1">
      <c r="B151" s="134"/>
      <c r="C151" s="113"/>
      <c r="D151" s="136"/>
      <c r="E151" s="27"/>
    </row>
    <row r="152" spans="2:5" s="5" customFormat="1" ht="35.25" customHeight="1">
      <c r="B152" s="134"/>
      <c r="C152" s="113"/>
      <c r="D152" s="136"/>
      <c r="E152" s="27"/>
    </row>
    <row r="153" spans="2:5" s="5" customFormat="1" ht="35.25" customHeight="1">
      <c r="B153" s="134"/>
      <c r="C153" s="113"/>
      <c r="D153" s="136"/>
      <c r="E153" s="27"/>
    </row>
    <row r="154" spans="2:5" s="5" customFormat="1" ht="35.25" customHeight="1">
      <c r="B154" s="134"/>
      <c r="C154" s="114"/>
      <c r="D154" s="136"/>
      <c r="E154" s="27"/>
    </row>
    <row r="155" spans="2:5" ht="15">
      <c r="B155" s="172" t="s">
        <v>75</v>
      </c>
      <c r="C155" s="173"/>
      <c r="D155" s="174"/>
      <c r="E155" s="7"/>
    </row>
    <row r="156" spans="2:5" s="5" customFormat="1" ht="35.25" customHeight="1">
      <c r="B156" s="134"/>
      <c r="C156" s="113"/>
      <c r="D156" s="486" t="s">
        <v>508</v>
      </c>
      <c r="E156" s="27"/>
    </row>
    <row r="157" spans="2:5" s="5" customFormat="1" ht="35.25" customHeight="1">
      <c r="B157" s="134"/>
      <c r="C157" s="113"/>
      <c r="D157" s="136"/>
      <c r="E157" s="27"/>
    </row>
    <row r="158" spans="2:5" s="5" customFormat="1" ht="35.25" customHeight="1">
      <c r="B158" s="134"/>
      <c r="C158" s="113"/>
      <c r="D158" s="136"/>
      <c r="E158" s="27"/>
    </row>
    <row r="159" spans="2:5" s="5" customFormat="1" ht="35.25" customHeight="1">
      <c r="B159" s="134"/>
      <c r="C159" s="113"/>
      <c r="D159" s="136"/>
      <c r="E159" s="27"/>
    </row>
    <row r="160" spans="2:5" s="5" customFormat="1" ht="35.25" customHeight="1">
      <c r="B160" s="134"/>
      <c r="C160" s="113"/>
      <c r="D160" s="136"/>
      <c r="E160" s="27"/>
    </row>
    <row r="161" spans="2:5" s="5" customFormat="1" ht="35.25" customHeight="1">
      <c r="B161" s="134"/>
      <c r="C161" s="113"/>
      <c r="D161" s="136"/>
      <c r="E161" s="27"/>
    </row>
    <row r="162" spans="2:5" s="5" customFormat="1" ht="35.25" customHeight="1">
      <c r="B162" s="134"/>
      <c r="C162" s="113"/>
      <c r="D162" s="136"/>
      <c r="E162" s="27"/>
    </row>
    <row r="163" spans="2:5" s="5" customFormat="1" ht="35.25" customHeight="1">
      <c r="B163" s="134"/>
      <c r="C163" s="113"/>
      <c r="D163" s="136"/>
      <c r="E163" s="27"/>
    </row>
    <row r="164" spans="2:5" s="5" customFormat="1" ht="35.25" customHeight="1">
      <c r="B164" s="134"/>
      <c r="C164" s="113"/>
      <c r="D164" s="136"/>
      <c r="E164" s="27"/>
    </row>
    <row r="165" spans="2:5" s="5" customFormat="1" ht="35.25" customHeight="1">
      <c r="B165" s="134"/>
      <c r="C165" s="114"/>
      <c r="D165" s="136"/>
      <c r="E165" s="27"/>
    </row>
    <row r="166" spans="2:5" ht="15">
      <c r="B166" s="172" t="s">
        <v>76</v>
      </c>
      <c r="C166" s="173"/>
      <c r="D166" s="174"/>
      <c r="E166" s="7"/>
    </row>
    <row r="167" spans="2:5" s="5" customFormat="1" ht="35.25" customHeight="1">
      <c r="B167" s="134"/>
      <c r="C167" s="113"/>
      <c r="D167" s="488" t="s">
        <v>504</v>
      </c>
      <c r="E167" s="27"/>
    </row>
    <row r="168" spans="2:5" s="5" customFormat="1" ht="35.25" customHeight="1">
      <c r="B168" s="134"/>
      <c r="C168" s="113"/>
      <c r="D168" s="136"/>
      <c r="E168" s="27"/>
    </row>
    <row r="169" spans="2:5" s="5" customFormat="1" ht="35.25" customHeight="1">
      <c r="B169" s="134"/>
      <c r="C169" s="113"/>
      <c r="D169" s="136"/>
      <c r="E169" s="27"/>
    </row>
    <row r="170" spans="2:5" s="5" customFormat="1" ht="35.25" customHeight="1">
      <c r="B170" s="134"/>
      <c r="C170" s="113"/>
      <c r="D170" s="136"/>
      <c r="E170" s="27"/>
    </row>
    <row r="171" spans="2:5" s="5" customFormat="1" ht="35.25" customHeight="1">
      <c r="B171" s="134"/>
      <c r="C171" s="113"/>
      <c r="D171" s="136"/>
      <c r="E171" s="27"/>
    </row>
    <row r="172" spans="2:5" s="5" customFormat="1" ht="35.25" customHeight="1">
      <c r="B172" s="134"/>
      <c r="C172" s="113"/>
      <c r="D172" s="136"/>
      <c r="E172" s="27"/>
    </row>
    <row r="173" spans="2:5" s="5" customFormat="1" ht="35.25" customHeight="1">
      <c r="B173" s="134"/>
      <c r="C173" s="113"/>
      <c r="D173" s="136"/>
      <c r="E173" s="27"/>
    </row>
    <row r="174" spans="2:5" s="5" customFormat="1" ht="35.25" customHeight="1">
      <c r="B174" s="134"/>
      <c r="C174" s="113"/>
      <c r="D174" s="136"/>
      <c r="E174" s="27"/>
    </row>
    <row r="175" spans="2:5" s="5" customFormat="1" ht="35.25" customHeight="1">
      <c r="B175" s="134"/>
      <c r="C175" s="113"/>
      <c r="D175" s="136"/>
      <c r="E175" s="27"/>
    </row>
    <row r="176" spans="2:5" s="5" customFormat="1" ht="35.25" customHeight="1">
      <c r="B176" s="134"/>
      <c r="C176" s="114"/>
      <c r="D176" s="136"/>
      <c r="E176" s="27"/>
    </row>
    <row r="177" spans="2:5" ht="15">
      <c r="B177" s="172" t="s">
        <v>78</v>
      </c>
      <c r="C177" s="173"/>
      <c r="D177" s="174"/>
      <c r="E177" s="1"/>
    </row>
    <row r="178" spans="2:5" s="5" customFormat="1" ht="35.25" customHeight="1">
      <c r="B178" s="134"/>
      <c r="C178" s="113"/>
      <c r="D178" s="487" t="s">
        <v>509</v>
      </c>
      <c r="E178" s="27"/>
    </row>
    <row r="179" spans="2:5" s="5" customFormat="1" ht="35.25" customHeight="1">
      <c r="B179" s="134"/>
      <c r="C179" s="113"/>
      <c r="D179" s="136"/>
      <c r="E179" s="27"/>
    </row>
    <row r="180" spans="2:5" s="5" customFormat="1" ht="35.25" customHeight="1">
      <c r="B180" s="134"/>
      <c r="C180" s="113"/>
      <c r="D180" s="136"/>
      <c r="E180" s="27"/>
    </row>
    <row r="181" spans="2:5" s="5" customFormat="1" ht="35.25" customHeight="1">
      <c r="B181" s="134"/>
      <c r="C181" s="113"/>
      <c r="D181" s="136"/>
      <c r="E181" s="27"/>
    </row>
    <row r="182" spans="2:5" s="5" customFormat="1" ht="35.25" customHeight="1">
      <c r="B182" s="134"/>
      <c r="C182" s="113"/>
      <c r="D182" s="136"/>
      <c r="E182" s="27"/>
    </row>
    <row r="183" spans="2:5" s="5" customFormat="1" ht="35.25" customHeight="1">
      <c r="B183" s="134"/>
      <c r="C183" s="113"/>
      <c r="D183" s="136"/>
      <c r="E183" s="27"/>
    </row>
    <row r="184" spans="2:5" s="5" customFormat="1" ht="35.25" customHeight="1">
      <c r="B184" s="134"/>
      <c r="C184" s="113"/>
      <c r="D184" s="136"/>
      <c r="E184" s="27"/>
    </row>
    <row r="185" spans="2:5" s="5" customFormat="1" ht="35.25" customHeight="1">
      <c r="B185" s="134"/>
      <c r="C185" s="113"/>
      <c r="D185" s="136"/>
      <c r="E185" s="27"/>
    </row>
    <row r="186" spans="2:5" s="5" customFormat="1" ht="35.25" customHeight="1">
      <c r="B186" s="134"/>
      <c r="C186" s="113"/>
      <c r="D186" s="136"/>
      <c r="E186" s="27"/>
    </row>
    <row r="187" spans="2:5" s="5" customFormat="1" ht="35.25" customHeight="1">
      <c r="B187" s="134"/>
      <c r="C187" s="114"/>
      <c r="D187" s="136"/>
    </row>
    <row r="188" spans="2:5" ht="15">
      <c r="B188" s="172" t="s">
        <v>79</v>
      </c>
      <c r="C188" s="173"/>
      <c r="D188" s="174"/>
      <c r="E188" s="1"/>
    </row>
    <row r="189" spans="2:5" s="5" customFormat="1" ht="35.25" customHeight="1">
      <c r="B189" s="134"/>
      <c r="C189" s="113"/>
      <c r="D189" s="136"/>
      <c r="E189" s="27"/>
    </row>
    <row r="190" spans="2:5" s="5" customFormat="1" ht="35.25" customHeight="1">
      <c r="B190" s="134"/>
      <c r="C190" s="113"/>
      <c r="D190" s="136"/>
      <c r="E190" s="27"/>
    </row>
    <row r="191" spans="2:5" s="5" customFormat="1" ht="35.25" customHeight="1">
      <c r="B191" s="134"/>
      <c r="C191" s="113"/>
      <c r="D191" s="136"/>
      <c r="E191" s="27"/>
    </row>
    <row r="192" spans="2:5" s="5" customFormat="1" ht="35.25" customHeight="1">
      <c r="B192" s="134"/>
      <c r="C192" s="113"/>
      <c r="D192" s="136"/>
      <c r="E192" s="27"/>
    </row>
    <row r="193" spans="2:5" s="5" customFormat="1" ht="35.25" customHeight="1">
      <c r="B193" s="134"/>
      <c r="C193" s="113"/>
      <c r="D193" s="136"/>
      <c r="E193" s="27"/>
    </row>
    <row r="194" spans="2:5" s="5" customFormat="1" ht="35.25" customHeight="1">
      <c r="B194" s="134"/>
      <c r="C194" s="113"/>
      <c r="D194" s="136"/>
      <c r="E194" s="27"/>
    </row>
    <row r="195" spans="2:5" s="5" customFormat="1" ht="35.25" customHeight="1">
      <c r="B195" s="134"/>
      <c r="C195" s="113"/>
      <c r="D195" s="136"/>
      <c r="E195" s="27"/>
    </row>
    <row r="196" spans="2:5" s="5" customFormat="1" ht="35.25" customHeight="1">
      <c r="B196" s="134"/>
      <c r="C196" s="113"/>
      <c r="D196" s="136"/>
      <c r="E196" s="27"/>
    </row>
    <row r="197" spans="2:5" s="5" customFormat="1" ht="35.25" customHeight="1">
      <c r="B197" s="134"/>
      <c r="C197" s="113"/>
      <c r="D197" s="136"/>
      <c r="E197" s="27"/>
    </row>
    <row r="198" spans="2:5" s="5" customFormat="1" ht="35.25" customHeight="1">
      <c r="B198" s="134"/>
      <c r="C198" s="114"/>
      <c r="D198" s="136"/>
    </row>
    <row r="199" spans="2:5" ht="15">
      <c r="B199" s="172" t="s">
        <v>81</v>
      </c>
      <c r="C199" s="173"/>
      <c r="D199" s="174"/>
      <c r="E199" s="1"/>
    </row>
    <row r="200" spans="2:5" s="5" customFormat="1" ht="35.25" customHeight="1">
      <c r="B200" s="134"/>
      <c r="C200" s="113"/>
      <c r="D200" s="136"/>
      <c r="E200" s="27"/>
    </row>
    <row r="201" spans="2:5" s="5" customFormat="1" ht="35.25" customHeight="1">
      <c r="B201" s="134"/>
      <c r="C201" s="113"/>
      <c r="D201" s="136"/>
      <c r="E201" s="27"/>
    </row>
    <row r="202" spans="2:5" s="5" customFormat="1" ht="35.25" customHeight="1">
      <c r="B202" s="134"/>
      <c r="C202" s="113"/>
      <c r="D202" s="136"/>
      <c r="E202" s="27"/>
    </row>
    <row r="203" spans="2:5" s="5" customFormat="1" ht="35.25" customHeight="1">
      <c r="B203" s="134"/>
      <c r="C203" s="113"/>
      <c r="D203" s="136"/>
      <c r="E203" s="27"/>
    </row>
    <row r="204" spans="2:5" s="5" customFormat="1" ht="35.25" customHeight="1">
      <c r="B204" s="134"/>
      <c r="C204" s="113"/>
      <c r="D204" s="136"/>
      <c r="E204" s="27"/>
    </row>
    <row r="205" spans="2:5" s="5" customFormat="1" ht="35.25" customHeight="1">
      <c r="B205" s="134"/>
      <c r="C205" s="113"/>
      <c r="D205" s="136"/>
      <c r="E205" s="27"/>
    </row>
    <row r="206" spans="2:5" s="5" customFormat="1" ht="35.25" customHeight="1">
      <c r="B206" s="134"/>
      <c r="C206" s="113"/>
      <c r="D206" s="136"/>
      <c r="E206" s="27"/>
    </row>
    <row r="207" spans="2:5" s="5" customFormat="1" ht="35.25" customHeight="1">
      <c r="B207" s="134"/>
      <c r="C207" s="113"/>
      <c r="D207" s="136"/>
      <c r="E207" s="27"/>
    </row>
    <row r="208" spans="2:5" s="5" customFormat="1" ht="35.25" customHeight="1">
      <c r="B208" s="134"/>
      <c r="C208" s="113"/>
      <c r="D208" s="136"/>
      <c r="E208" s="27"/>
    </row>
    <row r="209" spans="1:4" s="5" customFormat="1" ht="35.25" customHeight="1">
      <c r="B209" s="140"/>
      <c r="C209" s="141"/>
      <c r="D209" s="142"/>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election activeCell="A4" sqref="A4"/>
    </sheetView>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election activeCell="B7" sqref="B7"/>
    </sheetView>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0" t="s">
        <v>130</v>
      </c>
      <c r="B3" s="151" t="s">
        <v>131</v>
      </c>
      <c r="C3" s="73"/>
      <c r="D3" s="70" t="s">
        <v>132</v>
      </c>
      <c r="E3" s="73"/>
      <c r="F3" s="75">
        <v>2011</v>
      </c>
      <c r="G3" s="73"/>
      <c r="H3" s="76" t="s">
        <v>133</v>
      </c>
    </row>
    <row r="4" spans="1:8">
      <c r="A4" s="148">
        <v>0</v>
      </c>
      <c r="B4" s="149">
        <v>0</v>
      </c>
      <c r="C4" s="73"/>
      <c r="D4" s="77" t="s">
        <v>134</v>
      </c>
      <c r="E4" s="73"/>
      <c r="F4" s="78">
        <v>2012</v>
      </c>
      <c r="G4" s="73"/>
      <c r="H4" s="79" t="s">
        <v>135</v>
      </c>
    </row>
    <row r="5" spans="1:8">
      <c r="A5" s="148">
        <v>1000</v>
      </c>
      <c r="B5" s="149">
        <v>8.3000000000000004E-2</v>
      </c>
      <c r="C5" s="73"/>
      <c r="D5" s="77" t="s">
        <v>136</v>
      </c>
      <c r="E5" s="73"/>
      <c r="F5" s="78">
        <v>2013</v>
      </c>
      <c r="G5" s="73"/>
      <c r="H5" s="73"/>
    </row>
    <row r="6" spans="1:8">
      <c r="A6" s="148">
        <v>2500</v>
      </c>
      <c r="B6" s="149">
        <v>5.1999999999999998E-2</v>
      </c>
      <c r="C6" s="73"/>
      <c r="D6" s="77" t="s">
        <v>137</v>
      </c>
      <c r="E6" s="73"/>
      <c r="F6" s="78">
        <v>2014</v>
      </c>
      <c r="G6" s="73"/>
      <c r="H6" s="73"/>
    </row>
    <row r="7" spans="1:8">
      <c r="A7" s="148">
        <v>5000</v>
      </c>
      <c r="B7" s="149">
        <v>3.6999999999999998E-2</v>
      </c>
      <c r="C7" s="73"/>
      <c r="D7" s="77" t="s">
        <v>138</v>
      </c>
      <c r="E7" s="73"/>
      <c r="F7" s="78">
        <v>2015</v>
      </c>
      <c r="G7" s="73"/>
      <c r="H7" s="73"/>
    </row>
    <row r="8" spans="1:8">
      <c r="A8" s="148">
        <v>10000</v>
      </c>
      <c r="B8" s="149">
        <v>2.5999999999999999E-2</v>
      </c>
      <c r="C8" s="73"/>
      <c r="D8" s="77" t="s">
        <v>139</v>
      </c>
      <c r="E8" s="73"/>
      <c r="F8" s="78">
        <v>2016</v>
      </c>
      <c r="G8" s="73"/>
      <c r="H8" s="73"/>
    </row>
    <row r="9" spans="1:8">
      <c r="A9" s="148">
        <v>25000</v>
      </c>
      <c r="B9" s="149">
        <v>1.6E-2</v>
      </c>
      <c r="C9" s="73"/>
      <c r="D9" s="77" t="s">
        <v>140</v>
      </c>
      <c r="E9" s="73"/>
      <c r="F9" s="78">
        <v>2017</v>
      </c>
      <c r="G9" s="73"/>
      <c r="H9" s="73"/>
    </row>
    <row r="10" spans="1:8">
      <c r="A10" s="148">
        <v>50000</v>
      </c>
      <c r="B10" s="149">
        <v>1.2E-2</v>
      </c>
      <c r="C10" s="73"/>
      <c r="D10" s="77" t="s">
        <v>141</v>
      </c>
      <c r="E10" s="73"/>
      <c r="F10" s="78">
        <v>2018</v>
      </c>
      <c r="G10" s="73"/>
      <c r="H10" s="73"/>
    </row>
    <row r="11" spans="1:8">
      <c r="A11" s="152">
        <v>75000</v>
      </c>
      <c r="B11" s="153">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0" t="s">
        <v>147</v>
      </c>
      <c r="B16" s="151" t="s">
        <v>148</v>
      </c>
      <c r="C16" s="73"/>
      <c r="D16" s="77" t="s">
        <v>150</v>
      </c>
      <c r="E16" s="73"/>
      <c r="F16" s="78">
        <v>2024</v>
      </c>
      <c r="G16" s="73"/>
      <c r="H16" s="73"/>
    </row>
    <row r="17" spans="1:8">
      <c r="A17" s="154">
        <v>0</v>
      </c>
      <c r="B17" s="156">
        <v>1</v>
      </c>
      <c r="C17" s="73"/>
      <c r="D17" s="77" t="s">
        <v>151</v>
      </c>
      <c r="E17" s="73"/>
      <c r="F17" s="78">
        <v>2025</v>
      </c>
      <c r="G17" s="73"/>
      <c r="H17" s="73"/>
    </row>
    <row r="18" spans="1:8">
      <c r="A18" s="155">
        <v>2500</v>
      </c>
      <c r="B18" s="157">
        <v>1.1639999999999999</v>
      </c>
      <c r="C18" s="73"/>
      <c r="D18" s="77" t="s">
        <v>152</v>
      </c>
      <c r="E18" s="73"/>
      <c r="F18" s="78">
        <v>2026</v>
      </c>
      <c r="G18" s="73"/>
      <c r="H18" s="73"/>
    </row>
    <row r="19" spans="1:8">
      <c r="A19" s="155">
        <v>5000</v>
      </c>
      <c r="B19" s="157">
        <v>1.4019999999999999</v>
      </c>
      <c r="C19" s="73"/>
      <c r="D19" s="77" t="s">
        <v>153</v>
      </c>
      <c r="E19" s="73"/>
      <c r="F19" s="78">
        <v>2027</v>
      </c>
      <c r="G19" s="73"/>
      <c r="H19" s="73"/>
    </row>
    <row r="20" spans="1:8">
      <c r="A20" s="158">
        <v>10000</v>
      </c>
      <c r="B20" s="159">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fnorat</cp:lastModifiedBy>
  <cp:lastPrinted>2014-12-18T11:24:00Z</cp:lastPrinted>
  <dcterms:created xsi:type="dcterms:W3CDTF">2012-03-15T16:14:51Z</dcterms:created>
  <dcterms:modified xsi:type="dcterms:W3CDTF">2016-07-29T18:16:40Z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