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6" i="10" l="1"/>
  <c r="P50" i="10" l="1"/>
  <c r="P51" i="10"/>
  <c r="J37" i="10"/>
  <c r="AN5" i="4" l="1"/>
  <c r="AO60" i="4"/>
  <c r="AN60" i="4"/>
  <c r="Q60" i="4"/>
  <c r="K60" i="4"/>
  <c r="N17" i="10" l="1"/>
  <c r="M17" i="10"/>
  <c r="O37" i="10"/>
  <c r="P37" i="10" s="1"/>
  <c r="P16" i="10"/>
  <c r="O15" i="10"/>
  <c r="N12" i="10"/>
  <c r="M12" i="10"/>
  <c r="O17" i="10" l="1"/>
  <c r="P17" i="10" s="1"/>
  <c r="P15" i="10"/>
  <c r="K37" i="10" l="1"/>
  <c r="I17" i="10"/>
  <c r="H17" i="10"/>
  <c r="J15" i="10"/>
  <c r="K15" i="10" s="1"/>
  <c r="K16" i="10"/>
  <c r="I12" i="10"/>
  <c r="I44" i="10" s="1"/>
  <c r="H12" i="10"/>
  <c r="H44" i="10" s="1"/>
  <c r="AO54" i="18"/>
  <c r="J17" i="10" l="1"/>
  <c r="K17" i="10" s="1"/>
  <c r="AN54" i="18"/>
  <c r="K51" i="10" l="1"/>
  <c r="Q54" i="18"/>
  <c r="O6" i="10" s="1"/>
  <c r="P6" i="10" l="1"/>
  <c r="O12" i="10"/>
  <c r="P54" i="18"/>
  <c r="K54" i="18"/>
  <c r="J6" i="10" s="1"/>
  <c r="P12" i="10" l="1"/>
  <c r="K6" i="10"/>
  <c r="J12" i="10"/>
  <c r="J54" i="18"/>
  <c r="J44" i="10" l="1"/>
  <c r="K12" i="10"/>
  <c r="K44" i="10" s="1"/>
  <c r="K47" i="10" s="1"/>
  <c r="K50" i="10" s="1"/>
</calcChain>
</file>

<file path=xl/sharedStrings.xml><?xml version="1.0" encoding="utf-8"?>
<sst xmlns="http://schemas.openxmlformats.org/spreadsheetml/2006/main" count="590" uniqueCount="526">
  <si>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</si>
  <si>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</si>
  <si>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</si>
  <si>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</si>
  <si>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</si>
  <si>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</si>
  <si>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</si>
  <si>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</si>
  <si>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</si>
  <si>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</si>
  <si>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</si>
  <si>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</si>
  <si>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</si>
  <si>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</si>
  <si>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</si>
  <si>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</si>
  <si>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</si>
  <si>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</si>
  <si>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</si>
  <si>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</si>
  <si>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</si>
  <si>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</si>
  <si>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</si>
  <si>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</si>
  <si>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</si>
  <si>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</si>
  <si>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</si>
  <si>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</si>
  <si>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</si>
  <si>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</si>
  <si>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</si>
  <si>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</si>
  <si>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</si>
  <si>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</si>
  <si>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</si>
  <si>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</si>
  <si>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</si>
  <si>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</si>
  <si>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</si>
  <si>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</si>
  <si>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</si>
  <si>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</si>
  <si>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</si>
  <si>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</si>
  <si>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</si>
  <si>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</si>
  <si>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</si>
  <si>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</si>
  <si>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</si>
  <si>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</si>
  <si>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</si>
  <si>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</si>
  <si>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</si>
  <si>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</si>
  <si>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</si>
  <si>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</si>
  <si>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</si>
  <si>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</si>
  <si>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</si>
  <si>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</si>
  <si>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</si>
  <si>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</si>
  <si>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</si>
  <si>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</si>
  <si>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</si>
  <si>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</si>
  <si>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</si>
  <si>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</si>
  <si>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</si>
  <si>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</si>
  <si>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</si>
  <si>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</si>
  <si>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</si>
  <si>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</si>
  <si>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</si>
  <si>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</si>
  <si>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</si>
  <si>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</si>
  <si>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</si>
  <si>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</si>
  <si>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</si>
  <si>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</si>
  <si>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</si>
  <si>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</si>
  <si>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</si>
  <si>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</si>
  <si>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</si>
  <si>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</si>
  <si>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</si>
  <si>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</si>
  <si>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</si>
  <si>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</si>
  <si>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</si>
  <si>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</si>
  <si>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</si>
  <si>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</si>
  <si>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</si>
  <si>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</si>
  <si>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</si>
  <si>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</si>
  <si>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</si>
  <si>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</si>
  <si>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</si>
  <si>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</si>
  <si>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</si>
  <si>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</si>
  <si>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</si>
  <si>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</si>
  <si>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</si>
  <si>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</si>
  <si>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</si>
  <si>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</si>
  <si>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</si>
  <si>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</si>
  <si>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</si>
  <si>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</si>
  <si>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</si>
  <si>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</si>
  <si>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</si>
  <si>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</si>
  <si>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</si>
  <si>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</si>
  <si>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</si>
  <si>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</si>
  <si>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</si>
  <si>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</si>
  <si>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</si>
  <si>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</si>
  <si>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</si>
  <si>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</si>
  <si>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</si>
  <si>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</si>
  <si>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</si>
  <si>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</si>
  <si>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</si>
  <si>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</si>
  <si>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</si>
  <si>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</si>
  <si>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</si>
  <si>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</si>
  <si>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</si>
  <si>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</si>
  <si>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</si>
  <si>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</si>
  <si>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</si>
  <si>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</si>
  <si>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</si>
  <si>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</si>
  <si>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</si>
  <si>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</si>
  <si>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</si>
  <si>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</si>
  <si>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</si>
  <si>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</si>
  <si>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</si>
  <si>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</si>
  <si>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</si>
  <si>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</si>
  <si>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</si>
  <si>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</si>
  <si>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</si>
  <si>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</si>
  <si>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</si>
  <si>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</si>
  <si>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</si>
  <si>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</si>
  <si>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</si>
  <si>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</si>
  <si>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</si>
  <si>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</si>
  <si>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</si>
  <si>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</si>
  <si>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</si>
  <si>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</si>
  <si>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</si>
  <si>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</si>
  <si>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</si>
  <si>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</si>
  <si>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</si>
  <si>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</si>
  <si>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</si>
  <si>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</si>
  <si>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</si>
  <si>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</si>
  <si>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</si>
  <si>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</si>
  <si>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</si>
  <si>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</si>
  <si>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</si>
  <si>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</si>
  <si>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</si>
  <si>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</si>
  <si>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</si>
  <si>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</si>
  <si>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</si>
  <si>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</si>
  <si>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</si>
  <si>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</si>
  <si>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</si>
  <si>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</si>
  <si>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</si>
  <si>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</si>
  <si>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</si>
  <si>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</si>
  <si>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</si>
  <si>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</si>
  <si>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</si>
  <si>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</si>
  <si>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</si>
  <si>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</si>
  <si>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</si>
  <si>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</si>
  <si>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</si>
  <si>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</si>
  <si>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</si>
  <si>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</si>
  <si>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</si>
  <si>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</si>
  <si>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</si>
  <si>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</si>
  <si>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</si>
  <si>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</si>
  <si>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</si>
  <si>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</si>
  <si>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</si>
  <si>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</si>
  <si>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</si>
  <si>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</si>
  <si>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</si>
  <si>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</si>
  <si>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</si>
  <si>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</si>
  <si>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</si>
  <si>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</si>
  <si>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</si>
  <si>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</si>
  <si>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</si>
  <si>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</si>
  <si>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</si>
  <si>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</si>
  <si>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</si>
  <si>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</si>
  <si>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</si>
  <si>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</si>
  <si>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</si>
  <si>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</si>
  <si>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</si>
  <si>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</si>
  <si>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</si>
  <si>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</si>
  <si>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</si>
  <si>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</si>
  <si>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</si>
  <si>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</si>
  <si>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</si>
  <si>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</si>
  <si>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</si>
  <si>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</si>
  <si>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</si>
  <si>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</si>
  <si>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</si>
  <si>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</si>
  <si>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</si>
  <si>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</si>
  <si>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</si>
  <si>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</si>
  <si>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</si>
  <si>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</si>
  <si>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</si>
  <si>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</si>
  <si>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</si>
  <si>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</si>
  <si>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</si>
  <si>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</si>
  <si>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</si>
  <si>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</si>
  <si>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</si>
  <si>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</si>
  <si>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</si>
  <si>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</si>
  <si>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</si>
  <si>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</si>
  <si>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</si>
  <si>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</si>
  <si>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</si>
  <si>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</si>
  <si>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</si>
  <si>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</si>
  <si>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</si>
  <si>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</si>
  <si>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</si>
  <si>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</si>
  <si>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</si>
  <si>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</si>
  <si>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</si>
  <si>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</si>
  <si>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</si>
  <si>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</si>
  <si>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</si>
  <si>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</si>
  <si>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</si>
  <si>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</si>
  <si>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</si>
  <si>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</si>
  <si>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</si>
  <si>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</si>
  <si>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</si>
  <si>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</si>
  <si>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</si>
  <si>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</si>
  <si>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</si>
  <si>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</si>
  <si>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</si>
  <si>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</si>
  <si>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</si>
  <si>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</si>
  <si>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</si>
  <si>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</si>
  <si>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</si>
  <si>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</si>
  <si>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</si>
  <si>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</si>
  <si>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</si>
  <si>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</si>
  <si>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</si>
  <si>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</si>
  <si>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</si>
  <si>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</si>
  <si>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</si>
  <si>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</si>
  <si>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</si>
  <si>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</si>
  <si>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</si>
  <si>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</si>
  <si>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</si>
  <si>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</si>
  <si>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</si>
  <si>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</si>
  <si>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</si>
  <si>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</si>
  <si>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</si>
  <si>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</si>
  <si>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</si>
  <si>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</si>
  <si>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</si>
  <si>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</si>
  <si>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</si>
  <si>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</si>
  <si>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</si>
  <si>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</si>
  <si>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</si>
  <si>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</si>
  <si>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</si>
  <si>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</si>
  <si>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</si>
  <si>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</si>
  <si>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</si>
  <si>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</si>
  <si>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</si>
  <si>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</si>
  <si>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</si>
  <si>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</si>
  <si>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</si>
  <si>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</si>
  <si>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</si>
  <si>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</si>
  <si>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</si>
  <si>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</si>
  <si>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</si>
  <si>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</si>
  <si>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</si>
  <si>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</si>
  <si>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</si>
  <si>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</si>
  <si>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</si>
  <si>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</si>
  <si>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</si>
  <si>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</si>
  <si>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</si>
  <si>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</si>
  <si>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</si>
  <si>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</si>
  <si>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</si>
  <si>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</si>
  <si>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</si>
  <si>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</si>
  <si>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</si>
  <si>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</si>
  <si>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</si>
  <si>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</si>
  <si>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</si>
  <si>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</si>
  <si>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</si>
  <si>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</si>
  <si>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</si>
  <si>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</si>
  <si>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</si>
  <si>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</si>
  <si>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</si>
  <si>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</si>
  <si>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</si>
  <si>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</si>
  <si>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</si>
  <si>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</si>
  <si>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</si>
  <si>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</si>
  <si>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</si>
  <si>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</si>
  <si>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</si>
  <si>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</si>
  <si>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</si>
  <si>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</si>
  <si>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</si>
  <si>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</si>
  <si>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</si>
  <si>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</si>
  <si>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</si>
  <si>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</si>
  <si>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</si>
  <si>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</si>
  <si>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</si>
  <si>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</si>
  <si>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</si>
  <si>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</si>
  <si>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</si>
  <si>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</si>
  <si>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</si>
  <si>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</si>
  <si>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</si>
  <si>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</si>
  <si>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</si>
  <si>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</si>
  <si>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</si>
  <si>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</si>
  <si>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</si>
  <si>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</si>
  <si>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</si>
  <si>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</si>
  <si>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</si>
  <si>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</si>
  <si>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</si>
  <si>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</si>
  <si>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</si>
  <si>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</si>
  <si>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</si>
  <si>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</si>
  <si>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</si>
  <si>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</si>
  <si>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</si>
  <si>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</si>
  <si>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</si>
  <si>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</si>
  <si>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</si>
  <si>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</si>
  <si>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</si>
  <si>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</si>
  <si>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</si>
  <si>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</si>
  <si>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</si>
  <si>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</si>
  <si>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</si>
  <si>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</si>
  <si>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</si>
  <si>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</si>
  <si>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</si>
  <si>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</si>
  <si>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</si>
  <si>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</si>
  <si>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</si>
  <si>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</si>
  <si>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</si>
  <si>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</si>
  <si>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</si>
  <si>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</si>
  <si>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</si>
  <si>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</si>
  <si>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</si>
  <si>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</si>
  <si>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</si>
  <si>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</si>
  <si>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</si>
  <si>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</si>
  <si>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</si>
  <si>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</si>
  <si>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</si>
  <si>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</si>
  <si>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</si>
  <si>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</si>
  <si>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</si>
  <si>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</si>
  <si>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</si>
  <si>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</si>
  <si>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</si>
  <si>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</si>
  <si>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Pan-American Life Insurance Company of Puerto Rico</t>
  </si>
  <si>
    <t>PAN AMER LIFE GRP</t>
  </si>
  <si>
    <t>00525</t>
  </si>
  <si>
    <t>2014</t>
  </si>
  <si>
    <t>Metro Office Park 2, Calle 1, Suite 101 Guaynabo, PR 00968-1705</t>
  </si>
  <si>
    <t>660681710</t>
  </si>
  <si>
    <t>088748</t>
  </si>
  <si>
    <t>12952</t>
  </si>
  <si>
    <t>66148</t>
  </si>
  <si>
    <t>537</t>
  </si>
  <si>
    <t>Paid Medical Claims for Large Groups were calculated and split out from the total medical claims paid.</t>
  </si>
  <si>
    <t>Paid and Incurred Medical Claims for Large Groups were calculated and split out from the total medical claims paid and incurred in 2014.</t>
  </si>
  <si>
    <t>This was the 2014 year-end statutory IBNR booked for Puerto Rico by line of business with Large Groups calculated and split out.</t>
  </si>
  <si>
    <t>The remaining Medical IBNR Reserve for 2014 incurrals at the end of March was calculated.  The Large Group portion was calculated separately and removed.</t>
  </si>
  <si>
    <t>This was the 2013 year end statutory IBNR booked for Puerto Rico by line of business with Large Groups calculated and split out.</t>
  </si>
  <si>
    <t>Part 1. Line 3.1.b - PCORI Fees</t>
  </si>
  <si>
    <t>PCORI fees were allocated based on a percentage of medical premium.</t>
  </si>
  <si>
    <t>Part 1. Line 3.2a</t>
  </si>
  <si>
    <t>The total income, excise, business, and other taxes were calculated and allocated between the lines of business based on the percentage of medical premium</t>
  </si>
  <si>
    <t>Part 1 Line 3.3</t>
  </si>
  <si>
    <t>This was split by line of business based on the percentage of medical premium.</t>
  </si>
  <si>
    <t>Part 1 Line 5.1</t>
  </si>
  <si>
    <t>These are fees paid to providers, pre-certification companies, lawyers defending claims cases, claims investigators, health fairs, network contracting fees, private investigators involving claims.  They are allocated based on the percentage of medical premium.</t>
  </si>
  <si>
    <t>Part 1 Line 5.4</t>
  </si>
  <si>
    <t>These were allocated based on the percentage of premium.</t>
  </si>
  <si>
    <t>Part 2 Line 2.1a</t>
  </si>
  <si>
    <t>Part 2 Line 2.1b</t>
  </si>
  <si>
    <t>Part 2 Line 2.4a</t>
  </si>
  <si>
    <t>Part 2 Line 2.4b</t>
  </si>
  <si>
    <t>Part 2 Line 2.5</t>
  </si>
  <si>
    <t>Part 1 Line 5.5a</t>
  </si>
  <si>
    <t>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</si>
</sst>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20" sqref="C2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181</v>
      </c>
    </row>
    <row r="13" spans="1:6" x14ac:dyDescent="0.2">
      <c r="B13" s="232" t="s">
        <v>50</v>
      </c>
      <c r="C13" s="378" t="s">
        <v>181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opLeftCell="B1" zoomScale="80" zoomScaleNormal="80" workbookViewId="0">
      <pane xSplit="2" ySplit="4" topLeftCell="G44" activePane="bottomRight" state="frozen"/>
      <selection activeCell="B1" sqref="B1"/>
      <selection pane="topRight" activeCell="D1" sqref="D1"/>
      <selection pane="bottomLeft" activeCell="B5" sqref="B5"/>
      <selection pane="bottomRight" activeCell="K38" sqref="K3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4933927</v>
      </c>
      <c r="K5" s="106">
        <v>4933927</v>
      </c>
      <c r="L5" s="106">
        <v>0</v>
      </c>
      <c r="M5" s="106">
        <v>0</v>
      </c>
      <c r="N5" s="106">
        <v>0</v>
      </c>
      <c r="O5" s="105">
        <v>0</v>
      </c>
      <c r="P5" s="105">
        <v>7882370</v>
      </c>
      <c r="Q5" s="106">
        <v>7882370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f>'Pt 2 Premium and Claims'!AO5+'Pt 2 Premium and Claims'!AO6-'Pt 2 Premium and Claims'!AO7</f>
        <v>759390</v>
      </c>
      <c r="AO5" s="106">
        <v>759390</v>
      </c>
      <c r="AP5" s="106"/>
      <c r="AQ5" s="106"/>
      <c r="AR5" s="106"/>
      <c r="AS5" s="105">
        <v>0</v>
      </c>
      <c r="AT5" s="107">
        <v>1203706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-76233</v>
      </c>
      <c r="K8" s="289"/>
      <c r="L8" s="290"/>
      <c r="M8" s="290"/>
      <c r="N8" s="290"/>
      <c r="O8" s="293"/>
      <c r="P8" s="109">
        <v>-125666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-11528</v>
      </c>
      <c r="AO8" s="289"/>
      <c r="AP8" s="290"/>
      <c r="AQ8" s="290"/>
      <c r="AR8" s="290"/>
      <c r="AS8" s="109"/>
      <c r="AT8" s="113">
        <v>-164728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4004999</v>
      </c>
      <c r="K12" s="106">
        <v>4163241.0425835508</v>
      </c>
      <c r="L12" s="106">
        <v>0</v>
      </c>
      <c r="M12" s="106">
        <v>0</v>
      </c>
      <c r="N12" s="106">
        <v>0</v>
      </c>
      <c r="O12" s="105">
        <v>0</v>
      </c>
      <c r="P12" s="105">
        <v>7019611</v>
      </c>
      <c r="Q12" s="106">
        <v>7293286.6574788727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422085</v>
      </c>
      <c r="AO12" s="106">
        <v>431249.11829861143</v>
      </c>
      <c r="AP12" s="106"/>
      <c r="AQ12" s="106"/>
      <c r="AR12" s="106"/>
      <c r="AS12" s="105">
        <v>0</v>
      </c>
      <c r="AT12" s="107">
        <v>442101</v>
      </c>
      <c r="AU12" s="107">
        <v>0</v>
      </c>
      <c r="AV12" s="312"/>
      <c r="AW12" s="317"/>
    </row>
    <row r="13" spans="1:49" ht="25.5" x14ac:dyDescent="0.2">
      <c r="B13" s="155" t="s">
        <v>230</v>
      </c>
      <c r="C13" s="62" t="s">
        <v>37</v>
      </c>
      <c r="D13" s="109"/>
      <c r="E13" s="110"/>
      <c r="F13" s="110"/>
      <c r="G13" s="289"/>
      <c r="H13" s="290"/>
      <c r="I13" s="109"/>
      <c r="J13" s="109">
        <v>1421500</v>
      </c>
      <c r="K13" s="110">
        <v>1421460</v>
      </c>
      <c r="L13" s="110"/>
      <c r="M13" s="289"/>
      <c r="N13" s="290"/>
      <c r="O13" s="109"/>
      <c r="P13" s="109">
        <v>1760935.2162893286</v>
      </c>
      <c r="Q13" s="110">
        <v>1788589.81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54702</v>
      </c>
      <c r="AO13" s="110">
        <v>77699.100000000006</v>
      </c>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-111741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7422</v>
      </c>
      <c r="K26" s="110">
        <v>7422</v>
      </c>
      <c r="L26" s="110"/>
      <c r="M26" s="110"/>
      <c r="N26" s="110"/>
      <c r="O26" s="109"/>
      <c r="P26" s="109">
        <v>11857</v>
      </c>
      <c r="Q26" s="110">
        <v>11857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1142</v>
      </c>
      <c r="AO26" s="110">
        <v>1142</v>
      </c>
      <c r="AP26" s="110"/>
      <c r="AQ26" s="110"/>
      <c r="AR26" s="110"/>
      <c r="AS26" s="109"/>
      <c r="AT26" s="113">
        <v>1811</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8019</v>
      </c>
      <c r="K30" s="110">
        <v>8019</v>
      </c>
      <c r="L30" s="110"/>
      <c r="M30" s="110"/>
      <c r="N30" s="110"/>
      <c r="O30" s="109"/>
      <c r="P30" s="109">
        <v>12811</v>
      </c>
      <c r="Q30" s="110">
        <v>12811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1234</v>
      </c>
      <c r="AO30" s="110">
        <v>1234</v>
      </c>
      <c r="AP30" s="110"/>
      <c r="AQ30" s="110"/>
      <c r="AR30" s="110"/>
      <c r="AS30" s="109"/>
      <c r="AT30" s="113">
        <v>1956</v>
      </c>
      <c r="AU30" s="113"/>
      <c r="AV30" s="113"/>
      <c r="AW30" s="318"/>
    </row>
    <row r="31" spans="1:49" x14ac:dyDescent="0.2">
      <c r="B31" s="158" t="s">
        <v>248</v>
      </c>
      <c r="C31" s="62"/>
      <c r="D31" s="109"/>
      <c r="E31" s="110"/>
      <c r="F31" s="110"/>
      <c r="G31" s="110"/>
      <c r="H31" s="110"/>
      <c r="I31" s="109"/>
      <c r="J31" s="109">
        <v>48576</v>
      </c>
      <c r="K31" s="110">
        <v>48576</v>
      </c>
      <c r="L31" s="110"/>
      <c r="M31" s="110"/>
      <c r="N31" s="110"/>
      <c r="O31" s="109"/>
      <c r="P31" s="109">
        <v>77605</v>
      </c>
      <c r="Q31" s="110">
        <v>77605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7476</v>
      </c>
      <c r="AO31" s="110">
        <v>7476</v>
      </c>
      <c r="AP31" s="110"/>
      <c r="AQ31" s="110"/>
      <c r="AR31" s="110"/>
      <c r="AS31" s="109"/>
      <c r="AT31" s="113">
        <v>11851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18908</v>
      </c>
      <c r="K35" s="110">
        <v>18908</v>
      </c>
      <c r="L35" s="110"/>
      <c r="M35" s="110"/>
      <c r="N35" s="110"/>
      <c r="O35" s="109"/>
      <c r="P35" s="109">
        <v>30207</v>
      </c>
      <c r="Q35" s="110">
        <v>30207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2910</v>
      </c>
      <c r="AO35" s="110">
        <v>2910</v>
      </c>
      <c r="AP35" s="110"/>
      <c r="AQ35" s="110"/>
      <c r="AR35" s="110"/>
      <c r="AS35" s="109"/>
      <c r="AT35" s="113">
        <v>4613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18527</v>
      </c>
      <c r="K44" s="118">
        <v>18527</v>
      </c>
      <c r="L44" s="118"/>
      <c r="M44" s="118"/>
      <c r="N44" s="118"/>
      <c r="O44" s="117"/>
      <c r="P44" s="117">
        <v>29599</v>
      </c>
      <c r="Q44" s="118">
        <v>29599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2852</v>
      </c>
      <c r="AO44" s="118">
        <v>2852</v>
      </c>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216346</v>
      </c>
      <c r="K47" s="110">
        <v>216346</v>
      </c>
      <c r="L47" s="110"/>
      <c r="M47" s="110"/>
      <c r="N47" s="110"/>
      <c r="O47" s="109"/>
      <c r="P47" s="109">
        <v>345631</v>
      </c>
      <c r="Q47" s="110">
        <v>345631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33298</v>
      </c>
      <c r="AO47" s="110">
        <v>33298</v>
      </c>
      <c r="AP47" s="110"/>
      <c r="AQ47" s="110"/>
      <c r="AR47" s="110"/>
      <c r="AS47" s="109"/>
      <c r="AT47" s="113">
        <v>52781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37883</v>
      </c>
      <c r="K49" s="110">
        <v>37883</v>
      </c>
      <c r="L49" s="110"/>
      <c r="M49" s="110"/>
      <c r="N49" s="110"/>
      <c r="O49" s="109"/>
      <c r="P49" s="109">
        <v>60522</v>
      </c>
      <c r="Q49" s="110">
        <v>60522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5831</v>
      </c>
      <c r="AO49" s="110">
        <v>5831</v>
      </c>
      <c r="AP49" s="110"/>
      <c r="AQ49" s="110"/>
      <c r="AR49" s="110"/>
      <c r="AS49" s="109"/>
      <c r="AT49" s="113">
        <v>9242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1042139</v>
      </c>
      <c r="K51" s="110">
        <v>1042139</v>
      </c>
      <c r="L51" s="110"/>
      <c r="M51" s="110"/>
      <c r="N51" s="110"/>
      <c r="O51" s="109"/>
      <c r="P51" s="109">
        <v>1664906</v>
      </c>
      <c r="Q51" s="110">
        <v>1664906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160397</v>
      </c>
      <c r="AO51" s="110">
        <v>160397</v>
      </c>
      <c r="AP51" s="110"/>
      <c r="AQ51" s="110"/>
      <c r="AR51" s="110"/>
      <c r="AS51" s="109"/>
      <c r="AT51" s="113">
        <v>254245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c r="E56" s="122"/>
      <c r="F56" s="122"/>
      <c r="G56" s="122"/>
      <c r="H56" s="122"/>
      <c r="I56" s="121"/>
      <c r="J56" s="121">
        <v>1377</v>
      </c>
      <c r="K56" s="122">
        <v>1377</v>
      </c>
      <c r="L56" s="122"/>
      <c r="M56" s="122"/>
      <c r="N56" s="122"/>
      <c r="O56" s="121"/>
      <c r="P56" s="121">
        <v>3153</v>
      </c>
      <c r="Q56" s="122">
        <v>3153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691</v>
      </c>
      <c r="AO56" s="122">
        <v>691</v>
      </c>
      <c r="AP56" s="122"/>
      <c r="AQ56" s="122"/>
      <c r="AR56" s="122"/>
      <c r="AS56" s="121"/>
      <c r="AT56" s="123"/>
      <c r="AU56" s="123"/>
      <c r="AV56" s="123"/>
      <c r="AW56" s="309"/>
    </row>
    <row r="57" spans="2:49" x14ac:dyDescent="0.2">
      <c r="B57" s="161" t="s">
        <v>273</v>
      </c>
      <c r="C57" s="62" t="s">
        <v>25</v>
      </c>
      <c r="D57" s="124"/>
      <c r="E57" s="125"/>
      <c r="F57" s="125"/>
      <c r="G57" s="125"/>
      <c r="H57" s="125"/>
      <c r="I57" s="124"/>
      <c r="J57" s="124">
        <v>3112</v>
      </c>
      <c r="K57" s="125">
        <v>3112</v>
      </c>
      <c r="L57" s="125"/>
      <c r="M57" s="125"/>
      <c r="N57" s="125"/>
      <c r="O57" s="124"/>
      <c r="P57" s="124">
        <v>7661</v>
      </c>
      <c r="Q57" s="125">
        <v>7661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691</v>
      </c>
      <c r="AO57" s="125">
        <v>691</v>
      </c>
      <c r="AP57" s="125"/>
      <c r="AQ57" s="125"/>
      <c r="AR57" s="125"/>
      <c r="AS57" s="124"/>
      <c r="AT57" s="126"/>
      <c r="AU57" s="126"/>
      <c r="AV57" s="126"/>
      <c r="AW57" s="310"/>
    </row>
    <row r="58" spans="2:49" x14ac:dyDescent="0.2">
      <c r="B58" s="161" t="s">
        <v>274</v>
      </c>
      <c r="C58" s="62" t="s">
        <v>26</v>
      </c>
      <c r="D58" s="330"/>
      <c r="E58" s="331"/>
      <c r="F58" s="331"/>
      <c r="G58" s="331"/>
      <c r="H58" s="331"/>
      <c r="I58" s="330"/>
      <c r="J58" s="124">
        <v>63</v>
      </c>
      <c r="K58" s="125">
        <v>63</v>
      </c>
      <c r="L58" s="125"/>
      <c r="M58" s="125"/>
      <c r="N58" s="125"/>
      <c r="O58" s="124"/>
      <c r="P58" s="124">
        <v>15</v>
      </c>
      <c r="Q58" s="125">
        <v>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38318</v>
      </c>
      <c r="K59" s="125">
        <v>35259</v>
      </c>
      <c r="L59" s="125"/>
      <c r="M59" s="125"/>
      <c r="N59" s="125"/>
      <c r="O59" s="124"/>
      <c r="P59" s="124">
        <v>93751</v>
      </c>
      <c r="Q59" s="125">
        <v>81131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9430</v>
      </c>
      <c r="AO59" s="125">
        <v>9430</v>
      </c>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3193.1666666666665</v>
      </c>
      <c r="K60" s="128">
        <f>K59/12</f>
        <v>2938.25</v>
      </c>
      <c r="L60" s="128">
        <v>0</v>
      </c>
      <c r="M60" s="128">
        <v>0</v>
      </c>
      <c r="N60" s="128">
        <v>0</v>
      </c>
      <c r="O60" s="127">
        <v>0</v>
      </c>
      <c r="P60" s="127">
        <v>7812.583333333333</v>
      </c>
      <c r="Q60" s="128">
        <f>Q59/12</f>
        <v>6760.916666666667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f>AN59/12</f>
        <v>785.83333333333337</v>
      </c>
      <c r="AO60" s="128">
        <f>AO59/12</f>
        <v>785.83333333333337</v>
      </c>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56" yWindow="55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opLeftCell="B1" zoomScale="80" zoomScaleNormal="80" workbookViewId="0">
      <pane xSplit="2" ySplit="3" topLeftCell="AN34" activePane="bottomRight" state="frozen"/>
      <selection activeCell="B1" sqref="B1"/>
      <selection pane="topRight" activeCell="D1" sqref="D1"/>
      <selection pane="bottomLeft" activeCell="B4" sqref="B4"/>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4923701</v>
      </c>
      <c r="K5" s="118">
        <v>4923701</v>
      </c>
      <c r="L5" s="118"/>
      <c r="M5" s="118"/>
      <c r="N5" s="118"/>
      <c r="O5" s="117"/>
      <c r="P5" s="117">
        <v>7878029</v>
      </c>
      <c r="Q5" s="118">
        <v>7878029</v>
      </c>
      <c r="R5" s="118"/>
      <c r="S5" s="118"/>
      <c r="T5" s="118"/>
      <c r="U5" s="117"/>
      <c r="V5" s="118"/>
      <c r="W5" s="118"/>
      <c r="X5" s="117"/>
      <c r="Y5" s="118"/>
      <c r="Z5" s="118"/>
      <c r="AA5" s="117"/>
      <c r="AB5" s="118"/>
      <c r="AC5" s="118"/>
      <c r="AD5" s="117"/>
      <c r="AE5" s="295"/>
      <c r="AF5" s="295"/>
      <c r="AG5" s="295"/>
      <c r="AH5" s="295"/>
      <c r="AI5" s="117"/>
      <c r="AJ5" s="295"/>
      <c r="AK5" s="295"/>
      <c r="AL5" s="295"/>
      <c r="AM5" s="295"/>
      <c r="AN5" s="117">
        <v>719865</v>
      </c>
      <c r="AO5" s="118">
        <v>719865</v>
      </c>
      <c r="AP5" s="118"/>
      <c r="AQ5" s="118"/>
      <c r="AR5" s="118"/>
      <c r="AS5" s="117"/>
      <c r="AT5" s="119">
        <v>1201650</v>
      </c>
      <c r="AU5" s="119"/>
      <c r="AV5" s="312"/>
      <c r="AW5" s="317"/>
    </row>
    <row r="6" spans="2:49" x14ac:dyDescent="0.2">
      <c r="B6" s="176" t="s">
        <v>279</v>
      </c>
      <c r="C6" s="133" t="s">
        <v>8</v>
      </c>
      <c r="D6" s="109"/>
      <c r="E6" s="110"/>
      <c r="F6" s="110"/>
      <c r="G6" s="111"/>
      <c r="H6" s="111"/>
      <c r="I6" s="109"/>
      <c r="J6" s="109">
        <v>10226</v>
      </c>
      <c r="K6" s="110">
        <v>10226</v>
      </c>
      <c r="L6" s="110"/>
      <c r="M6" s="110"/>
      <c r="N6" s="110"/>
      <c r="O6" s="109"/>
      <c r="P6" s="109">
        <v>4341</v>
      </c>
      <c r="Q6" s="110">
        <v>4341</v>
      </c>
      <c r="R6" s="110"/>
      <c r="S6" s="110"/>
      <c r="T6" s="110"/>
      <c r="U6" s="109"/>
      <c r="V6" s="110"/>
      <c r="W6" s="110"/>
      <c r="X6" s="109"/>
      <c r="Y6" s="110"/>
      <c r="Z6" s="110"/>
      <c r="AA6" s="109"/>
      <c r="AB6" s="110"/>
      <c r="AC6" s="110"/>
      <c r="AD6" s="109"/>
      <c r="AE6" s="288"/>
      <c r="AF6" s="288"/>
      <c r="AG6" s="288"/>
      <c r="AH6" s="288"/>
      <c r="AI6" s="109"/>
      <c r="AJ6" s="288"/>
      <c r="AK6" s="288"/>
      <c r="AL6" s="288"/>
      <c r="AM6" s="288"/>
      <c r="AN6" s="109">
        <v>107498</v>
      </c>
      <c r="AO6" s="110">
        <v>107498</v>
      </c>
      <c r="AP6" s="110"/>
      <c r="AQ6" s="110"/>
      <c r="AR6" s="110"/>
      <c r="AS6" s="109"/>
      <c r="AT6" s="113">
        <v>9935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67973</v>
      </c>
      <c r="AO7" s="110">
        <v>67973</v>
      </c>
      <c r="AP7" s="110"/>
      <c r="AQ7" s="110"/>
      <c r="AR7" s="110"/>
      <c r="AS7" s="109"/>
      <c r="AT7" s="113">
        <v>7879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4058299</v>
      </c>
      <c r="K23" s="288"/>
      <c r="L23" s="288"/>
      <c r="M23" s="288"/>
      <c r="N23" s="288"/>
      <c r="O23" s="292"/>
      <c r="P23" s="109">
        <v>7198509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315110</v>
      </c>
      <c r="AO23" s="288"/>
      <c r="AP23" s="288"/>
      <c r="AQ23" s="288"/>
      <c r="AR23" s="288"/>
      <c r="AS23" s="109"/>
      <c r="AT23" s="113">
        <v>297786</v>
      </c>
      <c r="AU23" s="113"/>
      <c r="AV23" s="311"/>
      <c r="AW23" s="318"/>
    </row>
    <row r="24" spans="2:49" ht="28.5" customHeight="1" x14ac:dyDescent="0.2">
      <c r="B24" s="178" t="s">
        <v>114</v>
      </c>
      <c r="C24" s="133"/>
      <c r="D24" s="293"/>
      <c r="E24" s="110"/>
      <c r="F24" s="110"/>
      <c r="G24" s="110"/>
      <c r="H24" s="110"/>
      <c r="I24" s="109"/>
      <c r="J24" s="293"/>
      <c r="K24" s="110">
        <v>4095411.1100000003</v>
      </c>
      <c r="L24" s="110"/>
      <c r="M24" s="110"/>
      <c r="N24" s="110"/>
      <c r="O24" s="109"/>
      <c r="P24" s="293"/>
      <c r="Q24" s="110">
        <v>7015414.9500000002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328583.71000000002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521558</v>
      </c>
      <c r="K30" s="288"/>
      <c r="L30" s="288"/>
      <c r="M30" s="288"/>
      <c r="N30" s="288"/>
      <c r="O30" s="292"/>
      <c r="P30" s="109">
        <v>773020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49820</v>
      </c>
      <c r="AO30" s="288"/>
      <c r="AP30" s="288"/>
      <c r="AQ30" s="288"/>
      <c r="AR30" s="288"/>
      <c r="AS30" s="109"/>
      <c r="AT30" s="113">
        <v>186941</v>
      </c>
      <c r="AU30" s="113"/>
      <c r="AV30" s="311"/>
      <c r="AW30" s="318"/>
    </row>
    <row r="31" spans="2:49" s="5" customFormat="1" ht="25.5" x14ac:dyDescent="0.2">
      <c r="B31" s="178" t="s">
        <v>84</v>
      </c>
      <c r="C31" s="133"/>
      <c r="D31" s="293"/>
      <c r="E31" s="110"/>
      <c r="F31" s="110"/>
      <c r="G31" s="110"/>
      <c r="H31" s="110"/>
      <c r="I31" s="109"/>
      <c r="J31" s="293"/>
      <c r="K31" s="110">
        <v>67829.93258355034</v>
      </c>
      <c r="L31" s="110"/>
      <c r="M31" s="110"/>
      <c r="N31" s="110"/>
      <c r="O31" s="109"/>
      <c r="P31" s="293"/>
      <c r="Q31" s="110">
        <v>99907.967478871971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3344.1982986113744</v>
      </c>
      <c r="AP31" s="110"/>
      <c r="AQ31" s="110"/>
      <c r="AR31" s="110"/>
      <c r="AS31" s="293"/>
      <c r="AT31" s="314"/>
      <c r="AU31" s="314"/>
      <c r="AV31" s="311"/>
      <c r="AW31" s="318"/>
    </row>
    <row r="32" spans="2:49" x14ac:dyDescent="0.2">
      <c r="B32" s="176" t="s">
        <v>292</v>
      </c>
      <c r="C32" s="133" t="s">
        <v>48</v>
      </c>
      <c r="D32" s="109"/>
      <c r="E32" s="289"/>
      <c r="F32" s="289"/>
      <c r="G32" s="289"/>
      <c r="H32" s="289"/>
      <c r="I32" s="293"/>
      <c r="J32" s="109">
        <v>574858</v>
      </c>
      <c r="K32" s="289"/>
      <c r="L32" s="289"/>
      <c r="M32" s="289"/>
      <c r="N32" s="289"/>
      <c r="O32" s="293"/>
      <c r="P32" s="109">
        <v>1149719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49181</v>
      </c>
      <c r="AO32" s="289"/>
      <c r="AP32" s="289"/>
      <c r="AQ32" s="289"/>
      <c r="AR32" s="289"/>
      <c r="AS32" s="109"/>
      <c r="AT32" s="113">
        <v>42626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197801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106336</v>
      </c>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177963.74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99321.21</v>
      </c>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f>J23+J30-J32</f>
        <v>4004999</v>
      </c>
      <c r="K54" s="115">
        <f>K24+K31</f>
        <v>4163241.0425835508</v>
      </c>
      <c r="L54" s="115"/>
      <c r="M54" s="115"/>
      <c r="N54" s="115"/>
      <c r="O54" s="114"/>
      <c r="P54" s="114">
        <f>P23+P30-P32+P41</f>
        <v>7019611</v>
      </c>
      <c r="Q54" s="115">
        <f>Q42++Q31+Q24</f>
        <v>7293286.6574788718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f>AN23+AN30-AN32+AN41</f>
        <v>422085</v>
      </c>
      <c r="AO54" s="115">
        <f>AO42+AO31+AO24</f>
        <v>431249.11829861137</v>
      </c>
      <c r="AP54" s="115"/>
      <c r="AQ54" s="115"/>
      <c r="AR54" s="115"/>
      <c r="AS54" s="114"/>
      <c r="AT54" s="116">
        <v>442101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E31" activePane="bottomRight" state="frozen"/>
      <selection activeCell="B1" sqref="B1"/>
      <selection pane="topRight" activeCell="B1" sqref="B1"/>
      <selection pane="bottomLeft" activeCell="B1" sqref="B1"/>
      <selection pane="bottomRight" activeCell="J46" sqref="J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5884437</v>
      </c>
      <c r="I5" s="118">
        <v>3962075.9387426549</v>
      </c>
      <c r="J5" s="346"/>
      <c r="K5" s="346"/>
      <c r="L5" s="312"/>
      <c r="M5" s="117">
        <v>11886684.070560552</v>
      </c>
      <c r="N5" s="118">
        <v>8855344.3178123254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5889060.6818260076</v>
      </c>
      <c r="I6" s="110">
        <v>3978420.3228950202</v>
      </c>
      <c r="J6" s="115">
        <f>'Pt 2 Premium and Claims'!K54</f>
        <v>4163241.0425835508</v>
      </c>
      <c r="K6" s="115">
        <f>SUM(H6:J6)</f>
        <v>14030722.047304578</v>
      </c>
      <c r="L6" s="116"/>
      <c r="M6" s="109">
        <v>11914044.332866015</v>
      </c>
      <c r="N6" s="110">
        <v>8847952.2312185522</v>
      </c>
      <c r="O6" s="115">
        <f>'Pt 2 Premium and Claims'!Q54</f>
        <v>7293286.6574788718</v>
      </c>
      <c r="P6" s="115">
        <f>SUM(M6:O6)</f>
        <v>28055283.22156344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H6</f>
        <v>5889060.6818260076</v>
      </c>
      <c r="I12" s="115">
        <f>I6</f>
        <v>3978420.3228950202</v>
      </c>
      <c r="J12" s="115">
        <f>J6</f>
        <v>4163241.0425835508</v>
      </c>
      <c r="K12" s="115">
        <f>SUM(H12:J12)</f>
        <v>14030722.047304578</v>
      </c>
      <c r="L12" s="311"/>
      <c r="M12" s="114">
        <f>M6</f>
        <v>11914044.332866015</v>
      </c>
      <c r="N12" s="115">
        <f>N6</f>
        <v>8847952.2312185522</v>
      </c>
      <c r="O12" s="115">
        <f>O6</f>
        <v>7293286.6574788718</v>
      </c>
      <c r="P12" s="115">
        <f>SUM(M12:O12)</f>
        <v>28055283.22156344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7593808.4199999999</v>
      </c>
      <c r="I15" s="118">
        <v>4808862</v>
      </c>
      <c r="J15" s="106">
        <f>'Pt 1 Summary of Data'!J5</f>
        <v>4933927</v>
      </c>
      <c r="K15" s="106">
        <f>SUM(H15:J15)</f>
        <v>17336597.420000002</v>
      </c>
      <c r="L15" s="107"/>
      <c r="M15" s="117">
        <v>12731062.609999999</v>
      </c>
      <c r="N15" s="118">
        <v>9685247</v>
      </c>
      <c r="O15" s="106">
        <f>'Pt 1 Summary of Data'!Q5</f>
        <v>7882370</v>
      </c>
      <c r="P15" s="106">
        <f>SUM(M15:O15)</f>
        <v>30298679.609999999</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38998</v>
      </c>
      <c r="I16" s="110">
        <v>56772</v>
      </c>
      <c r="J16" s="115">
        <v>82925</v>
      </c>
      <c r="K16" s="115">
        <f>SUM(H16:J16)</f>
        <v>178695</v>
      </c>
      <c r="L16" s="116"/>
      <c r="M16" s="109">
        <v>65382</v>
      </c>
      <c r="N16" s="110">
        <v>114130</v>
      </c>
      <c r="O16" s="115">
        <v>132480</v>
      </c>
      <c r="P16" s="115">
        <f>SUM(M16:O16)</f>
        <v>311992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f>H15-H16</f>
        <v>7554810.4199999999</v>
      </c>
      <c r="I17" s="115">
        <f>I15-I16</f>
        <v>4752090</v>
      </c>
      <c r="J17" s="115">
        <f>J15-J16</f>
        <v>4851002</v>
      </c>
      <c r="K17" s="115">
        <f>SUM(H17:J17)</f>
        <v>17157902.420000002</v>
      </c>
      <c r="L17" s="314"/>
      <c r="M17" s="114">
        <f>M15-M16</f>
        <v>12665680.609999999</v>
      </c>
      <c r="N17" s="115">
        <f>N15-N16</f>
        <v>9571117</v>
      </c>
      <c r="O17" s="115">
        <f>O15-O16</f>
        <v>7749890</v>
      </c>
      <c r="P17" s="115">
        <f>SUM(M17:O17)</f>
        <v>29986687.609999999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5840.166666666667</v>
      </c>
      <c r="I37" s="122">
        <v>3394.75</v>
      </c>
      <c r="J37" s="256">
        <f>'Pt 1 Summary of Data'!K60</f>
        <v>2938.25</v>
      </c>
      <c r="K37" s="256">
        <f>SUM(H37:J37)</f>
        <v>12173.166666666668</v>
      </c>
      <c r="L37" s="312"/>
      <c r="M37" s="121">
        <v>10102.666666666666</v>
      </c>
      <c r="N37" s="122">
        <v>8679</v>
      </c>
      <c r="O37" s="256">
        <f>'Pt 1 Summary of Data'!Q60</f>
        <v>6760.916666666667</v>
      </c>
      <c r="P37" s="256">
        <f>SUM(M37:O37)</f>
        <v>25542.583333333332</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2.4551222222222221E-2</v>
      </c>
      <c r="L38" s="353"/>
      <c r="M38" s="351"/>
      <c r="N38" s="352"/>
      <c r="O38" s="352"/>
      <c r="P38" s="267">
        <v>1.5913186666666666E-2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2.4551222222222221E-2</v>
      </c>
      <c r="L41" s="311"/>
      <c r="M41" s="292"/>
      <c r="N41" s="288"/>
      <c r="O41" s="288"/>
      <c r="P41" s="260">
        <v>1.5913186666666666E-2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f>H12/H17</f>
        <v>0.77951137810629634</v>
      </c>
      <c r="I44" s="260">
        <f>I12/I17</f>
        <v>0.83719380796555209</v>
      </c>
      <c r="J44" s="260">
        <f>J12/J17</f>
        <v>0.85822290788244382</v>
      </c>
      <c r="K44" s="260">
        <f>K12/K17</f>
        <v>0.81774110283724166</v>
      </c>
      <c r="L44" s="311"/>
      <c r="M44" s="262">
        <v>0.94065567415772811</v>
      </c>
      <c r="N44" s="260">
        <v>0.92444301236925142</v>
      </c>
      <c r="O44" s="260">
        <v>0.94108260342777417</v>
      </c>
      <c r="P44" s="260">
        <v>0.93559127258215502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2.4551222222222221E-2</v>
      </c>
      <c r="L46" s="311"/>
      <c r="M46" s="292"/>
      <c r="N46" s="288"/>
      <c r="O46" s="288"/>
      <c r="P46" s="260">
        <v>1.5913186666666666E-2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f>K44+K46</f>
        <v>0.84229232505946383</v>
      </c>
      <c r="L47" s="311"/>
      <c r="M47" s="292"/>
      <c r="N47" s="288"/>
      <c r="O47" s="288"/>
      <c r="P47" s="260">
        <v>0.95199999999999996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f>K47</f>
        <v>0.84229232505946383</v>
      </c>
      <c r="L50" s="311"/>
      <c r="M50" s="293"/>
      <c r="N50" s="289"/>
      <c r="O50" s="289"/>
      <c r="P50" s="260">
        <f>P47</f>
        <v>0.95199999999999996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f>J17</f>
        <v>4851002</v>
      </c>
      <c r="L51" s="311"/>
      <c r="M51" s="292"/>
      <c r="N51" s="288"/>
      <c r="O51" s="288"/>
      <c r="P51" s="115">
        <f>O17</f>
        <v>7749890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63" yWindow="41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1377</v>
      </c>
      <c r="E4" s="149">
        <v>3153</v>
      </c>
      <c r="F4" s="149">
        <v>0</v>
      </c>
      <c r="G4" s="149">
        <v>0</v>
      </c>
      <c r="H4" s="149">
        <v>0</v>
      </c>
      <c r="I4" s="364"/>
      <c r="J4" s="364"/>
      <c r="K4" s="208">
        <v>691</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v>0</v>
      </c>
    </row>
    <row r="17" spans="2:12" s="5" customFormat="1" x14ac:dyDescent="0.2">
      <c r="B17" s="207" t="s">
        <v>203</v>
      </c>
      <c r="C17" s="109"/>
      <c r="D17" s="113">
        <v>0</v>
      </c>
      <c r="E17" s="113">
        <v>0</v>
      </c>
      <c r="F17" s="113"/>
      <c r="G17" s="113"/>
      <c r="H17" s="113"/>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v>0</v>
      </c>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519</v>
      </c>
      <c r="C5" s="150"/>
      <c r="D5" s="221" t="s">
        <v>504</v>
      </c>
      <c r="E5" s="7"/>
    </row>
    <row r="6" spans="1:5" ht="35.25" customHeight="1" x14ac:dyDescent="0.2">
      <c r="B6" s="219" t="s">
        <v>520</v>
      </c>
      <c r="C6" s="150"/>
      <c r="D6" s="222" t="s">
        <v>505</v>
      </c>
      <c r="E6" s="7"/>
    </row>
    <row r="7" spans="1:5" ht="35.25" customHeight="1" x14ac:dyDescent="0.2">
      <c r="B7" s="219" t="s">
        <v>521</v>
      </c>
      <c r="C7" s="150"/>
      <c r="D7" s="222" t="s">
        <v>506</v>
      </c>
      <c r="E7" s="7"/>
    </row>
    <row r="8" spans="1:5" ht="35.25" customHeight="1" x14ac:dyDescent="0.2">
      <c r="B8" s="219" t="s">
        <v>522</v>
      </c>
      <c r="C8" s="150"/>
      <c r="D8" s="222" t="s">
        <v>507</v>
      </c>
      <c r="E8" s="7"/>
    </row>
    <row r="9" spans="1:5" ht="35.25" customHeight="1" x14ac:dyDescent="0.2">
      <c r="B9" s="219" t="s">
        <v>523</v>
      </c>
      <c r="C9" s="150"/>
      <c r="D9" s="222" t="s">
        <v>508</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511</v>
      </c>
      <c r="C34" s="150"/>
      <c r="D34" s="222" t="s">
        <v>512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2" t="s">
        <v>513</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515</v>
      </c>
      <c r="C123" s="150"/>
      <c r="D123" s="222" t="s">
        <v>516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517</v>
      </c>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3" t="s">
        <v>524</v>
      </c>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525</v>
      </c>
      <c r="C178" s="150"/>
      <c r="D178" s="222" t="s">
        <v>518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Broussard, Sam</cp:lastModifiedBy>
  <cp:lastPrinted>2014-12-18T11:24:00Z</cp:lastPrinted>
  <dcterms:created xsi:type="dcterms:W3CDTF">2012-03-15T16:14:51Z</dcterms:created>
  <dcterms:modified xsi:type="dcterms:W3CDTF">2015-07-29T16:40:13Z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