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220" windowWidth="18120" windowHeight="1830" tabRatio="836" activeTab="2"/>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externalReferences>
    <externalReference r:id="rId10"/>
    <externalReference r:id="rId11"/>
    <externalReference r:id="rId12"/>
  </externalReference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L36" i="10" l="1"/>
  <c r="L35" i="10"/>
  <c r="G36" i="10"/>
  <c r="G35" i="10"/>
  <c r="K52" i="10" l="1"/>
  <c r="K51" i="10"/>
  <c r="K48" i="10"/>
  <c r="L16" i="10"/>
  <c r="L7" i="10"/>
  <c r="L10" i="10"/>
  <c r="J6" i="10"/>
  <c r="L6" i="10"/>
  <c r="G16" i="10"/>
  <c r="G10" i="10"/>
  <c r="G9" i="10"/>
  <c r="G7" i="10"/>
  <c r="G6" i="10"/>
  <c r="G8" i="10"/>
  <c r="K6" i="10"/>
  <c r="K15" i="4" l="1"/>
  <c r="K14" i="4"/>
  <c r="Q13" i="4"/>
  <c r="Q14" i="4"/>
  <c r="K13" i="4"/>
  <c r="O50" i="4"/>
  <c r="O30" i="4"/>
  <c r="O27" i="4"/>
  <c r="O25" i="4"/>
  <c r="O15" i="4"/>
  <c r="O14" i="4"/>
  <c r="O13" i="4"/>
  <c r="O7" i="4"/>
  <c r="O6" i="4"/>
  <c r="I50" i="4"/>
  <c r="I30" i="4"/>
  <c r="I27" i="4"/>
  <c r="I25" i="4"/>
  <c r="I7" i="4"/>
  <c r="I6" i="4"/>
  <c r="Q55" i="18" l="1"/>
  <c r="I55" i="18"/>
  <c r="E55" i="18"/>
  <c r="Q53" i="18"/>
  <c r="K53" i="18"/>
  <c r="O53" i="18" s="1"/>
  <c r="Q52" i="18"/>
  <c r="K52" i="18"/>
  <c r="E53" i="18"/>
  <c r="E52" i="18"/>
  <c r="Q49" i="18"/>
  <c r="K49" i="18"/>
  <c r="E49" i="18"/>
  <c r="Q46" i="18"/>
  <c r="Q45" i="18"/>
  <c r="K46" i="18"/>
  <c r="K45" i="18"/>
  <c r="E46" i="18"/>
  <c r="E45" i="18"/>
  <c r="Q36" i="18"/>
  <c r="K36" i="18"/>
  <c r="K55" i="18"/>
  <c r="O55" i="18" s="1"/>
  <c r="O57" i="18"/>
  <c r="O56" i="18"/>
  <c r="O52" i="18"/>
  <c r="O51" i="18"/>
  <c r="O49" i="18"/>
  <c r="O46" i="18"/>
  <c r="O45" i="18"/>
  <c r="O42" i="18"/>
  <c r="O39" i="18"/>
  <c r="O36" i="18"/>
  <c r="O35" i="18"/>
  <c r="O31" i="18"/>
  <c r="O27" i="18"/>
  <c r="O24" i="18"/>
  <c r="O19" i="18"/>
  <c r="O18" i="18"/>
  <c r="O14" i="18"/>
  <c r="O13" i="18"/>
  <c r="O11" i="18"/>
  <c r="O10" i="18"/>
  <c r="O7" i="18"/>
  <c r="O6" i="18"/>
  <c r="O5" i="18"/>
  <c r="E36" i="18"/>
  <c r="K11" i="18"/>
  <c r="K13" i="18"/>
  <c r="E13" i="18"/>
  <c r="E11" i="18"/>
  <c r="O54" i="18" l="1"/>
  <c r="D11" i="10" l="1"/>
  <c r="I53" i="18" l="1"/>
  <c r="I52" i="18"/>
  <c r="I49" i="18"/>
  <c r="I46" i="18"/>
  <c r="I45" i="18"/>
  <c r="I42" i="18"/>
  <c r="I39" i="18"/>
  <c r="I35" i="18"/>
  <c r="I36" i="18"/>
  <c r="I31" i="18"/>
  <c r="I27" i="18"/>
  <c r="I24" i="18"/>
  <c r="I20" i="18"/>
  <c r="I15" i="18"/>
  <c r="I14" i="18"/>
  <c r="I13" i="18"/>
  <c r="I11" i="18"/>
  <c r="I10" i="18"/>
  <c r="I7" i="18"/>
  <c r="I6" i="18"/>
  <c r="I5" i="18"/>
  <c r="I58" i="18"/>
  <c r="I54" i="18" l="1"/>
  <c r="O16" i="18"/>
  <c r="I16" i="18" l="1"/>
  <c r="E11" i="16" l="1"/>
  <c r="D11" i="16"/>
  <c r="C11" i="16"/>
  <c r="E4" i="16"/>
  <c r="D4" i="16"/>
  <c r="C4" i="16"/>
  <c r="L60" i="10"/>
  <c r="L58" i="10" s="1"/>
  <c r="L20" i="10"/>
  <c r="G60" i="10"/>
  <c r="G58" i="10"/>
  <c r="O38" i="10"/>
  <c r="P38" i="10" s="1"/>
  <c r="P39" i="10" s="1"/>
  <c r="P42" i="10" s="1"/>
  <c r="P47" i="10" s="1"/>
  <c r="J38" i="10"/>
  <c r="K38" i="10" s="1"/>
  <c r="F38" i="10"/>
  <c r="F39" i="10" s="1"/>
  <c r="F42" i="10" s="1"/>
  <c r="F47" i="10" s="1"/>
  <c r="E38" i="10"/>
  <c r="G20" i="10"/>
  <c r="O16" i="10"/>
  <c r="P16" i="10" s="1"/>
  <c r="J16" i="10"/>
  <c r="K16" i="10" s="1"/>
  <c r="E16" i="10"/>
  <c r="F16" i="10" s="1"/>
  <c r="P7" i="10"/>
  <c r="J11" i="10"/>
  <c r="K11" i="10" s="1"/>
  <c r="E11" i="10"/>
  <c r="F11" i="10" s="1"/>
  <c r="J10" i="10"/>
  <c r="K10" i="10" s="1"/>
  <c r="E10" i="10"/>
  <c r="E9" i="10"/>
  <c r="E8" i="10"/>
  <c r="F8" i="10" s="1"/>
  <c r="O7" i="10"/>
  <c r="J7" i="10"/>
  <c r="K7" i="10" s="1"/>
  <c r="E7" i="10"/>
  <c r="F7" i="10" s="1"/>
  <c r="O60" i="4"/>
  <c r="O59" i="4"/>
  <c r="O58" i="4"/>
  <c r="O57" i="4"/>
  <c r="O56" i="4"/>
  <c r="O53" i="4"/>
  <c r="O52" i="4"/>
  <c r="O51" i="4"/>
  <c r="O49" i="4"/>
  <c r="O47" i="4"/>
  <c r="O46" i="4"/>
  <c r="O45" i="4"/>
  <c r="O44" i="4"/>
  <c r="O42" i="4"/>
  <c r="O41" i="4"/>
  <c r="O40" i="4"/>
  <c r="O39" i="4"/>
  <c r="O38" i="4"/>
  <c r="O37" i="4"/>
  <c r="O35" i="4"/>
  <c r="O34" i="4"/>
  <c r="O32" i="4"/>
  <c r="O31" i="4"/>
  <c r="O28" i="4"/>
  <c r="O26" i="4"/>
  <c r="I60" i="4"/>
  <c r="I59" i="4"/>
  <c r="I56" i="4"/>
  <c r="I57" i="4"/>
  <c r="I53" i="4"/>
  <c r="I52" i="4"/>
  <c r="I51" i="4"/>
  <c r="I49" i="4"/>
  <c r="I47" i="4"/>
  <c r="I46" i="4"/>
  <c r="I45" i="4"/>
  <c r="I44" i="4"/>
  <c r="I42" i="4"/>
  <c r="I41" i="4"/>
  <c r="I40" i="4"/>
  <c r="I39" i="4"/>
  <c r="I38" i="4"/>
  <c r="I37" i="4"/>
  <c r="I35" i="4"/>
  <c r="I34" i="4"/>
  <c r="I32" i="4"/>
  <c r="I31" i="4"/>
  <c r="I28" i="4"/>
  <c r="I26" i="4"/>
  <c r="I14" i="4"/>
  <c r="I15" i="4"/>
  <c r="I13" i="4"/>
  <c r="N45" i="10"/>
  <c r="I45" i="10"/>
  <c r="N17" i="10"/>
  <c r="I17" i="10"/>
  <c r="D17" i="10"/>
  <c r="F10" i="10" l="1"/>
  <c r="F9" i="10"/>
  <c r="N12" i="10"/>
  <c r="I12" i="10"/>
  <c r="D12" i="10" l="1"/>
  <c r="D45" i="10" s="1"/>
  <c r="P60" i="4" l="1"/>
  <c r="Q60" i="4"/>
  <c r="K60" i="4"/>
  <c r="J60" i="4"/>
  <c r="E60" i="4"/>
  <c r="D60" i="4"/>
  <c r="K59" i="4"/>
  <c r="E59" i="4"/>
  <c r="Q22" i="4"/>
  <c r="P22" i="4"/>
  <c r="K22" i="4"/>
  <c r="O22" i="4" s="1"/>
  <c r="J22" i="4"/>
  <c r="E22" i="4"/>
  <c r="I22" i="4" s="1"/>
  <c r="D22" i="4"/>
  <c r="Q5" i="4"/>
  <c r="O15" i="10" s="1"/>
  <c r="K5" i="4"/>
  <c r="E5" i="4"/>
  <c r="P5" i="4"/>
  <c r="J5" i="4"/>
  <c r="D5" i="4"/>
  <c r="P54" i="18"/>
  <c r="P12" i="4" s="1"/>
  <c r="O6" i="10" s="1"/>
  <c r="Q54" i="18"/>
  <c r="Q12" i="4" s="1"/>
  <c r="K54" i="18"/>
  <c r="K12" i="4" s="1"/>
  <c r="O12" i="4" s="1"/>
  <c r="J54" i="18"/>
  <c r="J12" i="4" s="1"/>
  <c r="E54" i="18"/>
  <c r="E12" i="4" s="1"/>
  <c r="D54" i="18"/>
  <c r="D12" i="4" s="1"/>
  <c r="K5" i="18"/>
  <c r="E5" i="18"/>
  <c r="O17" i="10" l="1"/>
  <c r="P52" i="10"/>
  <c r="P15" i="10"/>
  <c r="P17" i="10" s="1"/>
  <c r="P6" i="10"/>
  <c r="P12" i="10" s="1"/>
  <c r="P45" i="10" s="1"/>
  <c r="P48" i="10" s="1"/>
  <c r="P51" i="10" s="1"/>
  <c r="O12" i="10"/>
  <c r="O45" i="10" s="1"/>
  <c r="E6" i="10"/>
  <c r="I12" i="4"/>
  <c r="O5" i="4"/>
  <c r="L15" i="10" s="1"/>
  <c r="J15" i="10"/>
  <c r="E15" i="10"/>
  <c r="I5" i="4"/>
  <c r="G15" i="10" s="1"/>
  <c r="F6" i="10" l="1"/>
  <c r="E12" i="10"/>
  <c r="L19" i="10"/>
  <c r="K12" i="10"/>
  <c r="J12" i="10"/>
  <c r="K15" i="10"/>
  <c r="K17" i="10" s="1"/>
  <c r="J17" i="10"/>
  <c r="L32" i="10"/>
  <c r="L24" i="10"/>
  <c r="L23" i="10"/>
  <c r="L27" i="10"/>
  <c r="G27" i="10"/>
  <c r="G23" i="10"/>
  <c r="G32" i="10"/>
  <c r="G24" i="10"/>
  <c r="F15" i="10"/>
  <c r="F17" i="10" s="1"/>
  <c r="F52" i="10"/>
  <c r="E17" i="10"/>
  <c r="E45" i="10" l="1"/>
  <c r="G19" i="10"/>
  <c r="F12" i="10"/>
  <c r="J45" i="10"/>
  <c r="L22" i="10"/>
  <c r="K45" i="10"/>
  <c r="L21" i="10"/>
  <c r="L30" i="10"/>
  <c r="L25" i="10"/>
  <c r="L29" i="10"/>
  <c r="G30" i="10"/>
  <c r="G29" i="10"/>
  <c r="G21" i="10"/>
  <c r="G25" i="10"/>
  <c r="G22" i="10" l="1"/>
  <c r="F45" i="10"/>
  <c r="L33" i="10"/>
  <c r="L31" i="10"/>
  <c r="L28" i="10"/>
  <c r="L26" i="10"/>
  <c r="G26" i="10"/>
  <c r="G33" i="10"/>
  <c r="G28" i="10"/>
  <c r="G31" i="10"/>
  <c r="F48" i="10" l="1"/>
  <c r="F51" i="10" s="1"/>
  <c r="L34" i="10"/>
  <c r="G34" i="10"/>
</calcChain>
</file>

<file path=xl/sharedStrings.xml><?xml version="1.0" encoding="utf-8"?>
<sst xmlns="http://schemas.openxmlformats.org/spreadsheetml/2006/main" count="568" uniqueCount="504">
  <si>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</si>
  <si>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</si>
  <si>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</si>
  <si>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</si>
  <si>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</si>
  <si>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</si>
  <si>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</si>
  <si>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</si>
  <si>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</si>
  <si>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</si>
  <si>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</si>
  <si>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</si>
  <si>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</si>
  <si>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</si>
  <si>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</si>
  <si>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</si>
  <si>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</si>
  <si>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</si>
  <si>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</si>
  <si>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</si>
  <si>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</si>
  <si>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</si>
  <si>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</si>
  <si>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</si>
  <si>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</si>
  <si>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</si>
  <si>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</si>
  <si>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</si>
  <si>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</si>
  <si>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</si>
  <si>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</si>
  <si>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</si>
  <si>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</si>
  <si>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</si>
  <si>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</si>
  <si>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</si>
  <si>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</si>
  <si>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</si>
  <si>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</si>
  <si>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</si>
  <si>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</si>
  <si>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</si>
  <si>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</si>
  <si>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</si>
  <si>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</si>
  <si>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</si>
  <si>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</si>
  <si>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</si>
  <si>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</si>
  <si>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</si>
  <si>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</si>
  <si>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</si>
  <si>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</si>
  <si>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</si>
  <si>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</si>
  <si>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</si>
  <si>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</si>
  <si>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</si>
  <si>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</si>
  <si>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</si>
  <si>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</si>
  <si>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</si>
  <si>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</si>
  <si>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</si>
  <si>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</si>
  <si>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</si>
  <si>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</si>
  <si>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</si>
  <si>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</si>
  <si>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</si>
  <si>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</si>
  <si>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</si>
  <si>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</si>
  <si>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</si>
  <si>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</si>
  <si>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</si>
  <si>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</si>
  <si>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</si>
  <si>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</si>
  <si>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</si>
  <si>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</si>
  <si>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</si>
  <si>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</si>
  <si>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</si>
  <si>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</si>
  <si>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</si>
  <si>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</si>
  <si>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</si>
  <si>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</si>
  <si>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</si>
  <si>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</si>
  <si>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</si>
  <si>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</si>
  <si>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</si>
  <si>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</si>
  <si>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</si>
  <si>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</si>
  <si>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</si>
  <si>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</si>
  <si>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</si>
  <si>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</si>
  <si>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</si>
  <si>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</si>
  <si>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</si>
  <si>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</si>
  <si>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</si>
  <si>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</si>
  <si>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</si>
  <si>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</si>
  <si>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</si>
  <si>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</si>
  <si>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</si>
  <si>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</si>
  <si>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</si>
  <si>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</si>
  <si>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</si>
  <si>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</si>
  <si>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</si>
  <si>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</si>
  <si>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</si>
  <si>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</si>
  <si>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</si>
  <si>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</si>
  <si>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</si>
  <si>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</si>
  <si>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</si>
  <si>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</si>
  <si>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</si>
  <si>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</si>
  <si>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</si>
  <si>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</si>
  <si>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</si>
  <si>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</si>
  <si>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</si>
  <si>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</si>
  <si>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</si>
  <si>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</si>
  <si>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</si>
  <si>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</si>
  <si>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</si>
  <si>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</si>
  <si>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</si>
  <si>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</si>
  <si>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</si>
  <si>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</si>
  <si>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</si>
  <si>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</si>
  <si>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</si>
  <si>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</si>
  <si>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</si>
  <si>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</si>
  <si>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</si>
  <si>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</si>
  <si>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</si>
  <si>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</si>
  <si>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</si>
  <si>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</si>
  <si>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</si>
  <si>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</si>
  <si>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</si>
  <si>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</si>
  <si>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</si>
  <si>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</si>
  <si>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</si>
  <si>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</si>
  <si>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</si>
  <si>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</si>
  <si>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</si>
  <si>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</si>
  <si>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</si>
  <si>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</si>
  <si>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</si>
  <si>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</si>
  <si>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</si>
  <si>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</si>
  <si>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</si>
  <si>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</si>
  <si>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</si>
  <si>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</si>
  <si>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</si>
  <si>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</si>
  <si>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</si>
  <si>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</si>
  <si>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</si>
  <si>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</si>
  <si>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</si>
  <si>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</si>
  <si>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</si>
  <si>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</si>
  <si>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</si>
  <si>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</si>
  <si>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</si>
  <si>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</si>
  <si>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</si>
  <si>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</si>
  <si>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</si>
  <si>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</si>
  <si>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</si>
  <si>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</si>
  <si>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</si>
  <si>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</si>
  <si>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</si>
  <si>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</si>
  <si>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</si>
  <si>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</si>
  <si>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</si>
  <si>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</si>
  <si>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</si>
  <si>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</si>
  <si>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</si>
  <si>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</si>
  <si>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</si>
  <si>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</si>
  <si>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</si>
  <si>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</si>
  <si>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</si>
  <si>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</si>
  <si>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</si>
  <si>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</si>
  <si>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</si>
  <si>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</si>
  <si>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</si>
  <si>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</si>
  <si>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</si>
  <si>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</si>
  <si>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</si>
  <si>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</si>
  <si>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</si>
  <si>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</si>
  <si>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</si>
  <si>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</si>
  <si>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</si>
  <si>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</si>
  <si>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</si>
  <si>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</si>
  <si>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</si>
  <si>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</si>
  <si>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</si>
  <si>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</si>
  <si>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</si>
  <si>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</si>
  <si>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</si>
  <si>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</si>
  <si>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</si>
  <si>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</si>
  <si>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</si>
  <si>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</si>
  <si>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</si>
  <si>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</si>
  <si>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</si>
  <si>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</si>
  <si>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</si>
  <si>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</si>
  <si>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</si>
  <si>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</si>
  <si>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</si>
  <si>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</si>
  <si>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</si>
  <si>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</si>
  <si>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</si>
  <si>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</si>
  <si>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</si>
  <si>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</si>
  <si>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</si>
  <si>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</si>
  <si>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</si>
  <si>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</si>
  <si>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</si>
  <si>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</si>
  <si>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</si>
  <si>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</si>
  <si>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</si>
  <si>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</si>
  <si>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</si>
  <si>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</si>
  <si>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</si>
  <si>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</si>
  <si>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</si>
  <si>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</si>
  <si>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</si>
  <si>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</si>
  <si>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</si>
  <si>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</si>
  <si>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</si>
  <si>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</si>
  <si>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</si>
  <si>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</si>
  <si>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</si>
  <si>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</si>
  <si>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</si>
  <si>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</si>
  <si>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</si>
  <si>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</si>
  <si>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</si>
  <si>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</si>
  <si>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</si>
  <si>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</si>
  <si>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</si>
  <si>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</si>
  <si>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</si>
  <si>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</si>
  <si>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</si>
  <si>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</si>
  <si>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</si>
  <si>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</si>
  <si>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</si>
  <si>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</si>
  <si>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</si>
  <si>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</si>
  <si>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</si>
  <si>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</si>
  <si>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</si>
  <si>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</si>
  <si>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</si>
  <si>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</si>
  <si>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</si>
  <si>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</si>
  <si>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</si>
  <si>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</si>
  <si>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</si>
  <si>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</si>
  <si>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</si>
  <si>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</si>
  <si>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</si>
  <si>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</si>
  <si>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</si>
  <si>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</si>
  <si>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</si>
  <si>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</si>
  <si>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</si>
  <si>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</si>
  <si>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</si>
  <si>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</si>
  <si>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</si>
  <si>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</si>
  <si>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</si>
  <si>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</si>
  <si>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</si>
  <si>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</si>
  <si>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</si>
  <si>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</si>
  <si>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</si>
  <si>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</si>
  <si>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</si>
  <si>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</si>
  <si>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</si>
  <si>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</si>
  <si>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</si>
  <si>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</si>
  <si>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</si>
  <si>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</si>
  <si>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</si>
  <si>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</si>
  <si>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</si>
  <si>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</si>
  <si>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</si>
  <si>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</si>
  <si>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</si>
  <si>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</si>
  <si>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</si>
  <si>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</si>
  <si>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</si>
  <si>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</si>
  <si>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</si>
  <si>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</si>
  <si>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</si>
  <si>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</si>
  <si>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</si>
  <si>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</si>
  <si>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</si>
  <si>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</si>
  <si>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</si>
  <si>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</si>
  <si>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</si>
  <si>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</si>
  <si>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</si>
  <si>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</si>
  <si>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</si>
  <si>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</si>
  <si>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</si>
  <si>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</si>
  <si>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</si>
  <si>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</si>
  <si>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</si>
  <si>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</si>
  <si>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</si>
  <si>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</si>
  <si>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</si>
  <si>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</si>
  <si>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</si>
  <si>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</si>
  <si>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</si>
  <si>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</si>
  <si>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</si>
  <si>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</si>
  <si>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</si>
  <si>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</si>
  <si>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</si>
  <si>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</si>
  <si>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</si>
  <si>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</si>
  <si>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</si>
  <si>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</si>
  <si>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</si>
  <si>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</si>
  <si>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</si>
  <si>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</si>
  <si>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</si>
  <si>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</si>
  <si>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</si>
  <si>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</si>
  <si>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</si>
  <si>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</si>
  <si>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</si>
  <si>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</si>
  <si>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</si>
  <si>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</si>
  <si>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</si>
  <si>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</si>
  <si>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</si>
  <si>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</si>
  <si>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</si>
  <si>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</si>
  <si>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</si>
  <si>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</si>
  <si>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</si>
  <si>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</si>
  <si>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</si>
  <si>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</si>
  <si>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</si>
  <si>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</si>
  <si>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</si>
  <si>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</si>
  <si>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</si>
  <si>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</si>
  <si>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</si>
  <si>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</si>
  <si>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</si>
  <si>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</si>
  <si>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</si>
  <si>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</si>
  <si>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</si>
  <si>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</si>
  <si>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</si>
  <si>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</si>
  <si>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</si>
  <si>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</si>
  <si>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</si>
  <si>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</si>
  <si>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</si>
  <si>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</si>
  <si>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</si>
  <si>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</si>
  <si>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</si>
  <si>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</si>
  <si>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</si>
  <si>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</si>
  <si>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</si>
  <si>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</si>
  <si>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</si>
  <si>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</si>
  <si>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</si>
  <si>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</si>
  <si>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</si>
  <si>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</si>
  <si>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</si>
  <si>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</si>
  <si>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</si>
  <si>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</si>
  <si>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</si>
  <si>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</si>
  <si>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</si>
  <si>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</si>
  <si>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</si>
  <si>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</si>
  <si>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</si>
  <si>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</si>
  <si>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</si>
  <si>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</si>
  <si>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</si>
  <si>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</si>
  <si>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</si>
  <si>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</si>
  <si>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</si>
  <si>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</si>
  <si>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</si>
  <si>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</si>
  <si>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</si>
  <si>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</si>
  <si>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</si>
  <si>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</si>
  <si>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</si>
  <si>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</si>
  <si>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</si>
  <si>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</si>
  <si>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</si>
  <si>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Community Health Alliance Mutual Insurance Company</t>
  </si>
  <si>
    <t>2015</t>
  </si>
  <si>
    <t>445 S. Gay Street Knoxville, TN 37902</t>
  </si>
  <si>
    <t>453127905</t>
  </si>
  <si>
    <t>66842</t>
  </si>
  <si>
    <t>677</t>
  </si>
  <si>
    <t>Not applicable as no rebates were due</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</si>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</sst>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6" formatCode="&quot;$&quot;#,##0_);[Red]\(&quot;$&quot;#,##0\)"/>
    <numFmt numFmtId="8" formatCode="&quot;$&quot;#,##0.00_);[Red]\(&quot;$&quot;#,##0.0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3">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0" xfId="0" applyFont="1" applyProtection="1">
      <protection locked="0"/>
    </xf>
    <xf numFmtId="0" fontId="0" fillId="0" borderId="0" xfId="128" applyFont="1" applyFill="1" applyAlignment="1" applyProtection="1">
      <protection locked="0"/>
    </xf>
    <xf numFmtId="8" fontId="0" fillId="28" borderId="28" xfId="847" applyNumberFormat="1" applyFont="1" applyFill="1" applyBorder="1" applyAlignment="1" applyProtection="1">
      <alignment vertical="top"/>
      <protection locked="0"/>
    </xf>
    <xf numFmtId="43" fontId="0" fillId="0" borderId="26" xfId="839" applyNumberFormat="1"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602">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601"/>
      <tableStyleElement type="secondRowStripe" dxfId="600"/>
      <tableStyleElement type="firstColumnStripe" dxfId="599"/>
      <tableStyleElement type="secondColumnStripe" dxfId="59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3.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U:\CHA%20and%20CCHP%20files\CMS%20Reporting\CMS%20Reporting%20-%20CHA\2014%20MLR%20and%20RC\refiling%20Aug-2015\CHA_MLR_Template_Tennessee_20150914.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U:\CHA%20and%20CCHP%20files\CMS%20Reporting\CMS%20Reporting%20-%20CHA\2014%20MLR%20and%20RC\refiling%20Aug-2015\MLR_RC_Template_TN_20150914.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MLR_RC_Template_TN_CHA_2015_v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pany Information"/>
      <sheetName val="Pt 1 Summary of Data"/>
      <sheetName val="Pt 2 Premium and Claims"/>
      <sheetName val="Pt 3 MLR and Rebate Calculation"/>
      <sheetName val="Pt 4 Rebate Disbursement"/>
      <sheetName val="Pt 5 Additional Responses"/>
      <sheetName val="Pt 6 Expense Allocation"/>
      <sheetName val="Attestation"/>
      <sheetName val="Reference Tables"/>
    </sheetNames>
    <sheetDataSet>
      <sheetData sheetId="0"/>
      <sheetData sheetId="1"/>
      <sheetData sheetId="2">
        <row r="17">
          <cell r="E17">
            <v>182668.0100460453</v>
          </cell>
        </row>
      </sheetData>
      <sheetData sheetId="3"/>
      <sheetData sheetId="4"/>
      <sheetData sheetId="5"/>
      <sheetData sheetId="6"/>
      <sheetData sheetId="7"/>
      <sheetData sheetId="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pany Information"/>
      <sheetName val="1- RC Plan Level Data - Ind"/>
      <sheetName val="2 - RC Plan Level Data-Sm Group"/>
      <sheetName val="3 - RC Payment or Charge Calc"/>
      <sheetName val="Attestation"/>
    </sheetNames>
    <sheetDataSet>
      <sheetData sheetId="0"/>
      <sheetData sheetId="1"/>
      <sheetData sheetId="2"/>
      <sheetData sheetId="3">
        <row r="9">
          <cell r="D9">
            <v>212418.39275410038</v>
          </cell>
        </row>
      </sheetData>
      <sheetData sheetId="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pany Information"/>
      <sheetName val="1- RC Plan Level Data - Ind"/>
      <sheetName val="2 - RC Plan Level Data-Sm Group"/>
      <sheetName val="3 - RC Payment or Charge Calc"/>
      <sheetName val="Attestation"/>
    </sheetNames>
    <sheetDataSet>
      <sheetData sheetId="0"/>
      <sheetData sheetId="1"/>
      <sheetData sheetId="2"/>
      <sheetData sheetId="3">
        <row r="12">
          <cell r="D12">
            <v>28450097.358399987</v>
          </cell>
          <cell r="E12">
            <v>233144.17840000003</v>
          </cell>
        </row>
        <row r="13">
          <cell r="D13">
            <v>28443868.92628935</v>
          </cell>
          <cell r="E13">
            <v>223498.17089557429</v>
          </cell>
        </row>
      </sheetData>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120" zoomScaleNormal="120" workbookViewId="0">
      <selection activeCell="C22" sqref="C22"/>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501</v>
      </c>
      <c r="B4" s="147" t="s">
        <v>45</v>
      </c>
      <c r="C4" s="480" t="s">
        <v>496</v>
      </c>
    </row>
    <row r="5" spans="1:6" x14ac:dyDescent="0.2">
      <c r="B5" s="147" t="s">
        <v>215</v>
      </c>
      <c r="C5" s="480" t="s">
        <v>496</v>
      </c>
    </row>
    <row r="6" spans="1:6" x14ac:dyDescent="0.2">
      <c r="B6" s="147" t="s">
        <v>216</v>
      </c>
      <c r="C6" s="480" t="s">
        <v>499</v>
      </c>
    </row>
    <row r="7" spans="1:6" x14ac:dyDescent="0.2">
      <c r="B7" s="147" t="s">
        <v>128</v>
      </c>
      <c r="C7" s="480"/>
    </row>
    <row r="8" spans="1:6" x14ac:dyDescent="0.2">
      <c r="B8" s="147" t="s">
        <v>36</v>
      </c>
      <c r="C8" s="480"/>
    </row>
    <row r="9" spans="1:6" x14ac:dyDescent="0.2">
      <c r="B9" s="147" t="s">
        <v>41</v>
      </c>
      <c r="C9" s="480"/>
    </row>
    <row r="10" spans="1:6" x14ac:dyDescent="0.2">
      <c r="B10" s="147" t="s">
        <v>58</v>
      </c>
      <c r="C10" s="480" t="s">
        <v>496</v>
      </c>
    </row>
    <row r="11" spans="1:6" x14ac:dyDescent="0.2">
      <c r="B11" s="147" t="s">
        <v>349</v>
      </c>
      <c r="C11" s="480" t="s">
        <v>500</v>
      </c>
    </row>
    <row r="12" spans="1:6" x14ac:dyDescent="0.2">
      <c r="B12" s="147" t="s">
        <v>35</v>
      </c>
      <c r="C12" s="480" t="s">
        <v>185</v>
      </c>
    </row>
    <row r="13" spans="1:6" x14ac:dyDescent="0.2">
      <c r="B13" s="147" t="s">
        <v>50</v>
      </c>
      <c r="C13" s="480" t="s">
        <v>185</v>
      </c>
    </row>
    <row r="14" spans="1:6" x14ac:dyDescent="0.2">
      <c r="B14" s="147" t="s">
        <v>51</v>
      </c>
      <c r="C14" s="480" t="s">
        <v>498</v>
      </c>
    </row>
    <row r="15" spans="1:6" x14ac:dyDescent="0.2">
      <c r="B15" s="147" t="s">
        <v>217</v>
      </c>
      <c r="C15" s="480" t="s">
        <v>133</v>
      </c>
    </row>
    <row r="16" spans="1:6" x14ac:dyDescent="0.2">
      <c r="B16" s="147" t="s">
        <v>434</v>
      </c>
      <c r="C16" s="479" t="s">
        <v>133</v>
      </c>
    </row>
    <row r="17" spans="1:3" x14ac:dyDescent="0.2">
      <c r="B17" s="148" t="s">
        <v>219</v>
      </c>
      <c r="C17" s="482" t="s">
        <v>135</v>
      </c>
    </row>
    <row r="18" spans="1:3" x14ac:dyDescent="0.2">
      <c r="B18" s="147" t="s">
        <v>218</v>
      </c>
      <c r="C18" s="480" t="s">
        <v>133</v>
      </c>
    </row>
    <row r="19" spans="1:3" x14ac:dyDescent="0.2">
      <c r="A19" s="162"/>
      <c r="B19" s="149" t="s">
        <v>53</v>
      </c>
      <c r="C19" s="480" t="s">
        <v>497</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Normal="100" workbookViewId="0">
      <pane xSplit="2" ySplit="3" topLeftCell="C37" activePane="bottomRight" state="frozen"/>
      <selection activeCell="B1" sqref="B1"/>
      <selection pane="topRight" activeCell="B1" sqref="B1"/>
      <selection pane="bottomLeft" activeCell="B1" sqref="B1"/>
      <selection pane="bottomRight" activeCell="J56" sqref="J56:J60"/>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f>+'Pt 2 Premium and Claims'!D5+'Pt 2 Premium and Claims'!D6-'Pt 2 Premium and Claims'!D7-'Pt 2 Premium and Claims'!D13+'Pt 2 Premium and Claims'!D14+'Pt 2 Premium and Claims'!D15+'Pt 2 Premium and Claims'!D16+'Pt 2 Premium and Claims'!D17</f>
        <v>104464738</v>
      </c>
      <c r="E5" s="212">
        <f>+'Pt 2 Premium and Claims'!E5+'Pt 2 Premium and Claims'!E6-'Pt 2 Premium and Claims'!E7-'Pt 2 Premium and Claims'!E13+'Pt 2 Premium and Claims'!E14+'Pt 2 Premium and Claims'!E15+'Pt 2 Premium and Claims'!E16+'Pt 2 Premium and Claims'!E17</f>
        <v>84587582</v>
      </c>
      <c r="F5" s="213"/>
      <c r="G5" s="213"/>
      <c r="H5" s="213"/>
      <c r="I5" s="212">
        <f>+E5</f>
        <v>84587582</v>
      </c>
      <c r="J5" s="212">
        <f>+'Pt 2 Premium and Claims'!J5+'Pt 2 Premium and Claims'!J6-'Pt 2 Premium and Claims'!J7-'Pt 2 Premium and Claims'!J13+'Pt 2 Premium and Claims'!J14+'Pt 2 Premium and Claims'!J15+'Pt 2 Premium and Claims'!J16+'Pt 2 Premium and Claims'!J17</f>
        <v>2300143</v>
      </c>
      <c r="K5" s="212">
        <f>+'Pt 2 Premium and Claims'!K5+'Pt 2 Premium and Claims'!K6-'Pt 2 Premium and Claims'!K7-'Pt 2 Premium and Claims'!K13+'Pt 2 Premium and Claims'!K14+'Pt 2 Premium and Claims'!K15+'Pt 2 Premium and Claims'!K16+'Pt 2 Premium and Claims'!K17</f>
        <v>1861336</v>
      </c>
      <c r="L5" s="213"/>
      <c r="M5" s="213"/>
      <c r="N5" s="213"/>
      <c r="O5" s="212">
        <f>+K5</f>
        <v>1861336</v>
      </c>
      <c r="P5" s="212">
        <f>+'Pt 2 Premium and Claims'!P5+'Pt 2 Premium and Claims'!P6-'Pt 2 Premium and Claims'!P7-'Pt 2 Premium and Claims'!P13+'Pt 2 Premium and Claims'!P14+'Pt 2 Premium and Claims'!P15+'Pt 2 Premium and Claims'!P16+'Pt 2 Premium and Claims'!P17</f>
        <v>4803113</v>
      </c>
      <c r="Q5" s="212">
        <f>+'Pt 2 Premium and Claims'!Q5+'Pt 2 Premium and Claims'!Q6-'Pt 2 Premium and Claims'!Q7-'Pt 2 Premium and Claims'!Q13+'Pt 2 Premium and Claims'!Q14+'Pt 2 Premium and Claims'!Q15+'Pt 2 Premium and Claims'!Q16+'Pt 2 Premium and Claims'!Q17</f>
        <v>4788466</v>
      </c>
      <c r="R5" s="213"/>
      <c r="S5" s="213"/>
      <c r="T5" s="213"/>
      <c r="U5" s="212"/>
      <c r="V5" s="213"/>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c r="AU5" s="214"/>
      <c r="AV5" s="215"/>
      <c r="AW5" s="296"/>
    </row>
    <row r="6" spans="1:49" x14ac:dyDescent="0.2">
      <c r="B6" s="239" t="s">
        <v>223</v>
      </c>
      <c r="C6" s="203" t="s">
        <v>12</v>
      </c>
      <c r="D6" s="216">
        <v>0</v>
      </c>
      <c r="E6" s="217"/>
      <c r="F6" s="217"/>
      <c r="G6" s="218"/>
      <c r="H6" s="218"/>
      <c r="I6" s="219">
        <f>+E6</f>
        <v>0</v>
      </c>
      <c r="J6" s="216"/>
      <c r="K6" s="217"/>
      <c r="L6" s="217"/>
      <c r="M6" s="218"/>
      <c r="N6" s="218"/>
      <c r="O6" s="219">
        <f>+K6</f>
        <v>0</v>
      </c>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v>0</v>
      </c>
      <c r="E7" s="217"/>
      <c r="F7" s="217"/>
      <c r="G7" s="217"/>
      <c r="H7" s="217"/>
      <c r="I7" s="219">
        <f>+E7</f>
        <v>0</v>
      </c>
      <c r="J7" s="216"/>
      <c r="K7" s="217"/>
      <c r="L7" s="217"/>
      <c r="M7" s="217"/>
      <c r="N7" s="217"/>
      <c r="O7" s="219">
        <f>+K7</f>
        <v>0</v>
      </c>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v>-1345375</v>
      </c>
      <c r="E8" s="268"/>
      <c r="F8" s="269"/>
      <c r="G8" s="269"/>
      <c r="H8" s="269"/>
      <c r="I8" s="272"/>
      <c r="J8" s="216">
        <v>-22674</v>
      </c>
      <c r="K8" s="268"/>
      <c r="L8" s="269"/>
      <c r="M8" s="269"/>
      <c r="N8" s="269"/>
      <c r="O8" s="272"/>
      <c r="P8" s="216">
        <v>-50508</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c r="AU8" s="220"/>
      <c r="AV8" s="290"/>
      <c r="AW8" s="297"/>
    </row>
    <row r="9" spans="1:49" x14ac:dyDescent="0.2">
      <c r="B9" s="239" t="s">
        <v>226</v>
      </c>
      <c r="C9" s="203" t="s">
        <v>60</v>
      </c>
      <c r="D9" s="216">
        <v>0</v>
      </c>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v>0</v>
      </c>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f>+'Pt 2 Premium and Claims'!D54</f>
        <v>125281994</v>
      </c>
      <c r="E12" s="212">
        <f>+'Pt 2 Premium and Claims'!E54</f>
        <v>119274416</v>
      </c>
      <c r="F12" s="213"/>
      <c r="G12" s="213"/>
      <c r="H12" s="213"/>
      <c r="I12" s="212">
        <f>+E12</f>
        <v>119274416</v>
      </c>
      <c r="J12" s="212">
        <f>+'Pt 2 Premium and Claims'!J54</f>
        <v>1800129</v>
      </c>
      <c r="K12" s="212">
        <f>+'Pt 2 Premium and Claims'!K54</f>
        <v>1728408</v>
      </c>
      <c r="L12" s="213"/>
      <c r="M12" s="213"/>
      <c r="N12" s="213"/>
      <c r="O12" s="212">
        <f>+K12</f>
        <v>1728408</v>
      </c>
      <c r="P12" s="212">
        <f>+'Pt 2 Premium and Claims'!P54</f>
        <v>4498045</v>
      </c>
      <c r="Q12" s="212">
        <f>+'Pt 2 Premium and Claims'!Q54</f>
        <v>4047185</v>
      </c>
      <c r="R12" s="213"/>
      <c r="S12" s="213"/>
      <c r="T12" s="213"/>
      <c r="U12" s="212"/>
      <c r="V12" s="213"/>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c r="AU12" s="214"/>
      <c r="AV12" s="291"/>
      <c r="AW12" s="296"/>
    </row>
    <row r="13" spans="1:49" ht="25.5" x14ac:dyDescent="0.2">
      <c r="B13" s="239" t="s">
        <v>230</v>
      </c>
      <c r="C13" s="203" t="s">
        <v>37</v>
      </c>
      <c r="D13" s="216">
        <v>24628135</v>
      </c>
      <c r="E13" s="397">
        <v>24628135</v>
      </c>
      <c r="F13" s="217"/>
      <c r="G13" s="268"/>
      <c r="H13" s="269"/>
      <c r="I13" s="216">
        <f>+E13</f>
        <v>24628135</v>
      </c>
      <c r="J13" s="216">
        <v>373312</v>
      </c>
      <c r="K13" s="217">
        <f>+J13</f>
        <v>373312</v>
      </c>
      <c r="L13" s="217"/>
      <c r="M13" s="268"/>
      <c r="N13" s="269"/>
      <c r="O13" s="219">
        <f>+K13</f>
        <v>373312</v>
      </c>
      <c r="P13" s="216">
        <v>1282743</v>
      </c>
      <c r="Q13" s="217">
        <f>+P13</f>
        <v>1282743</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v>754897</v>
      </c>
      <c r="E14" s="397">
        <v>754897</v>
      </c>
      <c r="F14" s="217"/>
      <c r="G14" s="267"/>
      <c r="H14" s="270"/>
      <c r="I14" s="397">
        <f t="shared" ref="I14:I15" si="0">+E14</f>
        <v>754897</v>
      </c>
      <c r="J14" s="216">
        <v>0</v>
      </c>
      <c r="K14" s="217">
        <f>+J14</f>
        <v>0</v>
      </c>
      <c r="L14" s="217"/>
      <c r="M14" s="267"/>
      <c r="N14" s="270"/>
      <c r="O14" s="219">
        <f>+K14</f>
        <v>0</v>
      </c>
      <c r="P14" s="216">
        <v>0</v>
      </c>
      <c r="Q14" s="217">
        <f>+P14</f>
        <v>0</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v>0</v>
      </c>
      <c r="E15" s="217">
        <v>0</v>
      </c>
      <c r="F15" s="217"/>
      <c r="G15" s="267"/>
      <c r="H15" s="273"/>
      <c r="I15" s="397">
        <f t="shared" si="0"/>
        <v>0</v>
      </c>
      <c r="J15" s="216">
        <v>0</v>
      </c>
      <c r="K15" s="217">
        <f>+J15</f>
        <v>0</v>
      </c>
      <c r="L15" s="217"/>
      <c r="M15" s="267"/>
      <c r="N15" s="273"/>
      <c r="O15" s="219">
        <f>+K15</f>
        <v>0</v>
      </c>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v>-10137939</v>
      </c>
      <c r="E16" s="268"/>
      <c r="F16" s="269"/>
      <c r="G16" s="270"/>
      <c r="H16" s="270"/>
      <c r="I16" s="272"/>
      <c r="J16" s="216">
        <v>0</v>
      </c>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x14ac:dyDescent="0.2">
      <c r="B17" s="239" t="s">
        <v>234</v>
      </c>
      <c r="C17" s="203" t="s">
        <v>62</v>
      </c>
      <c r="D17" s="216">
        <v>-11055190</v>
      </c>
      <c r="E17" s="267"/>
      <c r="F17" s="270"/>
      <c r="G17" s="270"/>
      <c r="H17" s="270"/>
      <c r="I17" s="271"/>
      <c r="J17" s="216">
        <v>-228733</v>
      </c>
      <c r="K17" s="267"/>
      <c r="L17" s="270"/>
      <c r="M17" s="270"/>
      <c r="N17" s="270"/>
      <c r="O17" s="271"/>
      <c r="P17" s="216">
        <v>-572078</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v>0</v>
      </c>
      <c r="E18" s="267"/>
      <c r="F18" s="270"/>
      <c r="G18" s="270"/>
      <c r="H18" s="273"/>
      <c r="I18" s="271"/>
      <c r="J18" s="397">
        <v>0</v>
      </c>
      <c r="K18" s="267"/>
      <c r="L18" s="270"/>
      <c r="M18" s="270"/>
      <c r="N18" s="273"/>
      <c r="O18" s="271"/>
      <c r="P18" s="397">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v>0</v>
      </c>
      <c r="E19" s="267"/>
      <c r="F19" s="270"/>
      <c r="G19" s="270"/>
      <c r="H19" s="270"/>
      <c r="I19" s="271"/>
      <c r="J19" s="397">
        <v>0</v>
      </c>
      <c r="K19" s="267"/>
      <c r="L19" s="270"/>
      <c r="M19" s="270"/>
      <c r="N19" s="270"/>
      <c r="O19" s="271"/>
      <c r="P19" s="397">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v>0</v>
      </c>
      <c r="E20" s="267"/>
      <c r="F20" s="270"/>
      <c r="G20" s="270"/>
      <c r="H20" s="270"/>
      <c r="I20" s="271"/>
      <c r="J20" s="397">
        <v>0</v>
      </c>
      <c r="K20" s="267"/>
      <c r="L20" s="270"/>
      <c r="M20" s="270"/>
      <c r="N20" s="270"/>
      <c r="O20" s="271"/>
      <c r="P20" s="397">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v>0</v>
      </c>
      <c r="E21" s="267"/>
      <c r="F21" s="270"/>
      <c r="G21" s="270"/>
      <c r="H21" s="270"/>
      <c r="I21" s="271"/>
      <c r="J21" s="397">
        <v>0</v>
      </c>
      <c r="K21" s="267"/>
      <c r="L21" s="270"/>
      <c r="M21" s="270"/>
      <c r="N21" s="270"/>
      <c r="O21" s="271"/>
      <c r="P21" s="397">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f>+'Pt 2 Premium and Claims'!D55</f>
        <v>0</v>
      </c>
      <c r="E22" s="399">
        <f>+'Pt 2 Premium and Claims'!E55</f>
        <v>0</v>
      </c>
      <c r="F22" s="222"/>
      <c r="G22" s="222"/>
      <c r="H22" s="222"/>
      <c r="I22" s="221">
        <f>+E22</f>
        <v>0</v>
      </c>
      <c r="J22" s="399">
        <f>+'Pt 2 Premium and Claims'!J55</f>
        <v>0</v>
      </c>
      <c r="K22" s="399">
        <f>+'Pt 2 Premium and Claims'!K55</f>
        <v>0</v>
      </c>
      <c r="L22" s="222"/>
      <c r="M22" s="222"/>
      <c r="N22" s="222"/>
      <c r="O22" s="221">
        <f>+K22</f>
        <v>0</v>
      </c>
      <c r="P22" s="399">
        <f>+'Pt 2 Premium and Claims'!P55</f>
        <v>0</v>
      </c>
      <c r="Q22" s="399">
        <f>+'Pt 2 Premium and Claims'!Q55</f>
        <v>0</v>
      </c>
      <c r="R22" s="222"/>
      <c r="S22" s="222"/>
      <c r="T22" s="222"/>
      <c r="U22" s="221"/>
      <c r="V22" s="222"/>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c r="AU22" s="223"/>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9">
        <f>+E25</f>
        <v>0</v>
      </c>
      <c r="J25" s="216"/>
      <c r="K25" s="217"/>
      <c r="L25" s="217"/>
      <c r="M25" s="217"/>
      <c r="N25" s="217"/>
      <c r="O25" s="219">
        <f>+K25</f>
        <v>0</v>
      </c>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v>66256</v>
      </c>
      <c r="E26" s="397">
        <v>64961</v>
      </c>
      <c r="F26" s="217"/>
      <c r="G26" s="217"/>
      <c r="H26" s="217"/>
      <c r="I26" s="216">
        <f>+E26</f>
        <v>64961</v>
      </c>
      <c r="J26" s="216">
        <v>1173</v>
      </c>
      <c r="K26" s="397">
        <v>1150</v>
      </c>
      <c r="L26" s="217"/>
      <c r="M26" s="217"/>
      <c r="N26" s="217"/>
      <c r="O26" s="216">
        <f>+K26</f>
        <v>1150</v>
      </c>
      <c r="P26" s="216">
        <v>2367</v>
      </c>
      <c r="Q26" s="397">
        <v>2321</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9">
        <f>+E27</f>
        <v>0</v>
      </c>
      <c r="J27" s="216"/>
      <c r="K27" s="217"/>
      <c r="L27" s="217"/>
      <c r="M27" s="217"/>
      <c r="N27" s="217"/>
      <c r="O27" s="219">
        <f>+K27</f>
        <v>0</v>
      </c>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v>3317270</v>
      </c>
      <c r="E28" s="397">
        <v>3317270</v>
      </c>
      <c r="F28" s="217"/>
      <c r="G28" s="217"/>
      <c r="H28" s="217"/>
      <c r="I28" s="216">
        <f>+E28</f>
        <v>3317270</v>
      </c>
      <c r="J28" s="216">
        <v>58729</v>
      </c>
      <c r="K28" s="397">
        <v>58729</v>
      </c>
      <c r="L28" s="217"/>
      <c r="M28" s="217"/>
      <c r="N28" s="217"/>
      <c r="O28" s="397">
        <f>+K28</f>
        <v>58729</v>
      </c>
      <c r="P28" s="216">
        <v>118503</v>
      </c>
      <c r="Q28" s="397">
        <v>118503</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9">
        <f>+E30</f>
        <v>0</v>
      </c>
      <c r="J30" s="216"/>
      <c r="K30" s="217"/>
      <c r="L30" s="217"/>
      <c r="M30" s="217"/>
      <c r="N30" s="217"/>
      <c r="O30" s="219">
        <f>+K30</f>
        <v>0</v>
      </c>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v>1798336</v>
      </c>
      <c r="E31" s="397">
        <v>1798336</v>
      </c>
      <c r="F31" s="217"/>
      <c r="G31" s="217"/>
      <c r="H31" s="217"/>
      <c r="I31" s="216">
        <f>+E31</f>
        <v>1798336</v>
      </c>
      <c r="J31" s="216">
        <v>31838</v>
      </c>
      <c r="K31" s="397">
        <v>31838</v>
      </c>
      <c r="L31" s="217"/>
      <c r="M31" s="217"/>
      <c r="N31" s="217"/>
      <c r="O31" s="397">
        <f>+K31</f>
        <v>31838</v>
      </c>
      <c r="P31" s="216">
        <v>64242</v>
      </c>
      <c r="Q31" s="397">
        <v>64242</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v>0</v>
      </c>
      <c r="E32" s="217">
        <v>0</v>
      </c>
      <c r="F32" s="217"/>
      <c r="G32" s="217"/>
      <c r="H32" s="217"/>
      <c r="I32" s="397">
        <f>+E32</f>
        <v>0</v>
      </c>
      <c r="J32" s="216">
        <v>0</v>
      </c>
      <c r="K32" s="217">
        <v>0</v>
      </c>
      <c r="L32" s="217"/>
      <c r="M32" s="217"/>
      <c r="N32" s="217"/>
      <c r="O32" s="397">
        <f>+K32</f>
        <v>0</v>
      </c>
      <c r="P32" s="216">
        <v>0</v>
      </c>
      <c r="Q32" s="217">
        <v>0</v>
      </c>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1399080</v>
      </c>
      <c r="E34" s="397">
        <v>1328122</v>
      </c>
      <c r="F34" s="217"/>
      <c r="G34" s="217"/>
      <c r="H34" s="217"/>
      <c r="I34" s="397">
        <f>+E34</f>
        <v>1328122</v>
      </c>
      <c r="J34" s="483">
        <v>0</v>
      </c>
      <c r="K34" s="216">
        <v>23513</v>
      </c>
      <c r="L34" s="217"/>
      <c r="M34" s="217"/>
      <c r="N34" s="217"/>
      <c r="O34" s="397">
        <f>+K34</f>
        <v>23513</v>
      </c>
      <c r="P34" s="216">
        <v>0</v>
      </c>
      <c r="Q34" s="217">
        <v>47455</v>
      </c>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112949</v>
      </c>
      <c r="E35" s="397">
        <v>112949</v>
      </c>
      <c r="F35" s="217"/>
      <c r="G35" s="217"/>
      <c r="H35" s="217"/>
      <c r="I35" s="397">
        <f>+E35</f>
        <v>112949</v>
      </c>
      <c r="J35" s="216">
        <v>2000</v>
      </c>
      <c r="K35" s="397">
        <v>2000</v>
      </c>
      <c r="L35" s="217"/>
      <c r="M35" s="217"/>
      <c r="N35" s="217"/>
      <c r="O35" s="397">
        <f>+K35</f>
        <v>2000</v>
      </c>
      <c r="P35" s="216">
        <v>4035</v>
      </c>
      <c r="Q35" s="397">
        <v>4035</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377845</v>
      </c>
      <c r="E37" s="402">
        <v>377845</v>
      </c>
      <c r="F37" s="225"/>
      <c r="G37" s="225"/>
      <c r="H37" s="225"/>
      <c r="I37" s="397">
        <f t="shared" ref="I37:I42" si="1">+E37</f>
        <v>377845</v>
      </c>
      <c r="J37" s="224">
        <v>6690</v>
      </c>
      <c r="K37" s="402">
        <v>6690</v>
      </c>
      <c r="L37" s="225"/>
      <c r="M37" s="225"/>
      <c r="N37" s="225"/>
      <c r="O37" s="397">
        <f t="shared" ref="O37:O42" si="2">+K37</f>
        <v>6690</v>
      </c>
      <c r="P37" s="224">
        <v>13499</v>
      </c>
      <c r="Q37" s="402">
        <v>13499</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v>306009</v>
      </c>
      <c r="E38" s="397">
        <v>306009</v>
      </c>
      <c r="F38" s="217"/>
      <c r="G38" s="217"/>
      <c r="H38" s="217"/>
      <c r="I38" s="397">
        <f t="shared" si="1"/>
        <v>306009</v>
      </c>
      <c r="J38" s="216">
        <v>5416</v>
      </c>
      <c r="K38" s="397">
        <v>5416</v>
      </c>
      <c r="L38" s="217"/>
      <c r="M38" s="217"/>
      <c r="N38" s="217"/>
      <c r="O38" s="397">
        <f t="shared" si="2"/>
        <v>5416</v>
      </c>
      <c r="P38" s="216">
        <v>10932</v>
      </c>
      <c r="Q38" s="397">
        <v>10932</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v>306009</v>
      </c>
      <c r="E39" s="397">
        <v>306009</v>
      </c>
      <c r="F39" s="217"/>
      <c r="G39" s="217"/>
      <c r="H39" s="217"/>
      <c r="I39" s="397">
        <f t="shared" si="1"/>
        <v>306009</v>
      </c>
      <c r="J39" s="216">
        <v>5417</v>
      </c>
      <c r="K39" s="397">
        <v>5417</v>
      </c>
      <c r="L39" s="217"/>
      <c r="M39" s="217"/>
      <c r="N39" s="217"/>
      <c r="O39" s="397">
        <f t="shared" si="2"/>
        <v>5417</v>
      </c>
      <c r="P39" s="216">
        <v>10932</v>
      </c>
      <c r="Q39" s="397">
        <v>10932</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v>281692</v>
      </c>
      <c r="E40" s="397">
        <v>281692</v>
      </c>
      <c r="F40" s="217"/>
      <c r="G40" s="217"/>
      <c r="H40" s="217"/>
      <c r="I40" s="397">
        <f t="shared" si="1"/>
        <v>281692</v>
      </c>
      <c r="J40" s="216">
        <v>4988</v>
      </c>
      <c r="K40" s="397">
        <v>4988</v>
      </c>
      <c r="L40" s="217"/>
      <c r="M40" s="217"/>
      <c r="N40" s="217"/>
      <c r="O40" s="397">
        <f t="shared" si="2"/>
        <v>4988</v>
      </c>
      <c r="P40" s="216">
        <v>10062</v>
      </c>
      <c r="Q40" s="397">
        <v>10062</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v>55024</v>
      </c>
      <c r="E41" s="397">
        <v>55024</v>
      </c>
      <c r="F41" s="217"/>
      <c r="G41" s="217"/>
      <c r="H41" s="217"/>
      <c r="I41" s="397">
        <f t="shared" si="1"/>
        <v>55024</v>
      </c>
      <c r="J41" s="216">
        <v>975</v>
      </c>
      <c r="K41" s="397">
        <v>975</v>
      </c>
      <c r="L41" s="217"/>
      <c r="M41" s="217"/>
      <c r="N41" s="217"/>
      <c r="O41" s="397">
        <f t="shared" si="2"/>
        <v>975</v>
      </c>
      <c r="P41" s="216">
        <v>1965</v>
      </c>
      <c r="Q41" s="397">
        <v>1965</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v>0</v>
      </c>
      <c r="E42" s="397">
        <v>0</v>
      </c>
      <c r="F42" s="217"/>
      <c r="G42" s="217"/>
      <c r="H42" s="217"/>
      <c r="I42" s="397">
        <f t="shared" si="1"/>
        <v>0</v>
      </c>
      <c r="J42" s="216">
        <v>0</v>
      </c>
      <c r="K42" s="397">
        <v>0</v>
      </c>
      <c r="L42" s="217"/>
      <c r="M42" s="217"/>
      <c r="N42" s="217"/>
      <c r="O42" s="397">
        <f t="shared" si="2"/>
        <v>0</v>
      </c>
      <c r="P42" s="216">
        <v>0</v>
      </c>
      <c r="Q42" s="397">
        <v>0</v>
      </c>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3380832</v>
      </c>
      <c r="E44" s="402">
        <v>3380832</v>
      </c>
      <c r="F44" s="225"/>
      <c r="G44" s="225"/>
      <c r="H44" s="225"/>
      <c r="I44" s="397">
        <f t="shared" ref="I44:I47" si="3">+E44</f>
        <v>3380832</v>
      </c>
      <c r="J44" s="224">
        <v>59854</v>
      </c>
      <c r="K44" s="402">
        <v>59854</v>
      </c>
      <c r="L44" s="225"/>
      <c r="M44" s="225"/>
      <c r="N44" s="225"/>
      <c r="O44" s="397">
        <f t="shared" ref="O44:O47" si="4">+K44</f>
        <v>59854</v>
      </c>
      <c r="P44" s="224">
        <v>120774</v>
      </c>
      <c r="Q44" s="402">
        <v>120774</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x14ac:dyDescent="0.2">
      <c r="B45" s="245" t="s">
        <v>261</v>
      </c>
      <c r="C45" s="203" t="s">
        <v>19</v>
      </c>
      <c r="D45" s="216">
        <v>5571337</v>
      </c>
      <c r="E45" s="397">
        <v>5571337</v>
      </c>
      <c r="F45" s="217"/>
      <c r="G45" s="217"/>
      <c r="H45" s="217"/>
      <c r="I45" s="397">
        <f t="shared" si="3"/>
        <v>5571337</v>
      </c>
      <c r="J45" s="216">
        <v>98635</v>
      </c>
      <c r="K45" s="397">
        <v>98635</v>
      </c>
      <c r="L45" s="217"/>
      <c r="M45" s="217"/>
      <c r="N45" s="217"/>
      <c r="O45" s="397">
        <f t="shared" si="4"/>
        <v>98635</v>
      </c>
      <c r="P45" s="216">
        <v>199026</v>
      </c>
      <c r="Q45" s="397">
        <v>199026</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v>436805</v>
      </c>
      <c r="E46" s="397">
        <v>436805</v>
      </c>
      <c r="F46" s="217"/>
      <c r="G46" s="217"/>
      <c r="H46" s="217"/>
      <c r="I46" s="397">
        <f t="shared" si="3"/>
        <v>436805</v>
      </c>
      <c r="J46" s="216">
        <v>7733</v>
      </c>
      <c r="K46" s="397">
        <v>7733</v>
      </c>
      <c r="L46" s="217"/>
      <c r="M46" s="217"/>
      <c r="N46" s="217"/>
      <c r="O46" s="397">
        <f t="shared" si="4"/>
        <v>7733</v>
      </c>
      <c r="P46" s="216">
        <v>15604</v>
      </c>
      <c r="Q46" s="397">
        <v>15604</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x14ac:dyDescent="0.2">
      <c r="B47" s="245" t="s">
        <v>263</v>
      </c>
      <c r="C47" s="203" t="s">
        <v>21</v>
      </c>
      <c r="D47" s="216">
        <v>3410650</v>
      </c>
      <c r="E47" s="397">
        <v>3410650</v>
      </c>
      <c r="F47" s="217"/>
      <c r="G47" s="217"/>
      <c r="H47" s="217"/>
      <c r="I47" s="397">
        <f t="shared" si="3"/>
        <v>3410650</v>
      </c>
      <c r="J47" s="216">
        <v>60382</v>
      </c>
      <c r="K47" s="397">
        <v>60382</v>
      </c>
      <c r="L47" s="217"/>
      <c r="M47" s="217"/>
      <c r="N47" s="217"/>
      <c r="O47" s="397">
        <f t="shared" si="4"/>
        <v>60382</v>
      </c>
      <c r="P47" s="216">
        <v>121839</v>
      </c>
      <c r="Q47" s="397">
        <v>121839</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486966</v>
      </c>
      <c r="E49" s="397">
        <v>486966</v>
      </c>
      <c r="F49" s="217"/>
      <c r="G49" s="217"/>
      <c r="H49" s="217"/>
      <c r="I49" s="397">
        <f>+E49</f>
        <v>486966</v>
      </c>
      <c r="J49" s="216">
        <v>8621</v>
      </c>
      <c r="K49" s="397">
        <v>8621</v>
      </c>
      <c r="L49" s="217"/>
      <c r="M49" s="217"/>
      <c r="N49" s="217"/>
      <c r="O49" s="397">
        <f>+K49</f>
        <v>8621</v>
      </c>
      <c r="P49" s="216">
        <v>17396</v>
      </c>
      <c r="Q49" s="397">
        <v>17396</v>
      </c>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9">
        <f>+E50</f>
        <v>0</v>
      </c>
      <c r="J50" s="216"/>
      <c r="K50" s="217"/>
      <c r="L50" s="217"/>
      <c r="M50" s="217"/>
      <c r="N50" s="217"/>
      <c r="O50" s="219">
        <f>+K50</f>
        <v>0</v>
      </c>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11776838</v>
      </c>
      <c r="E51" s="397">
        <v>11776838</v>
      </c>
      <c r="F51" s="217"/>
      <c r="G51" s="217"/>
      <c r="H51" s="217"/>
      <c r="I51" s="397">
        <f>+E51</f>
        <v>11776838</v>
      </c>
      <c r="J51" s="216">
        <v>208497</v>
      </c>
      <c r="K51" s="397">
        <v>208497</v>
      </c>
      <c r="L51" s="217"/>
      <c r="M51" s="217"/>
      <c r="N51" s="217"/>
      <c r="O51" s="397">
        <f>+K51</f>
        <v>208497</v>
      </c>
      <c r="P51" s="216">
        <v>420707</v>
      </c>
      <c r="Q51" s="397">
        <v>420707</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c r="AU51" s="220"/>
      <c r="AV51" s="220"/>
      <c r="AW51" s="297"/>
    </row>
    <row r="52" spans="2:49" ht="25.5" x14ac:dyDescent="0.2">
      <c r="B52" s="239" t="s">
        <v>267</v>
      </c>
      <c r="C52" s="203" t="s">
        <v>89</v>
      </c>
      <c r="D52" s="216">
        <v>0</v>
      </c>
      <c r="E52" s="217">
        <v>0</v>
      </c>
      <c r="F52" s="217"/>
      <c r="G52" s="217"/>
      <c r="H52" s="217"/>
      <c r="I52" s="216">
        <f>+E52</f>
        <v>0</v>
      </c>
      <c r="J52" s="397">
        <v>0</v>
      </c>
      <c r="K52" s="398">
        <v>0</v>
      </c>
      <c r="L52" s="217"/>
      <c r="M52" s="217"/>
      <c r="N52" s="217"/>
      <c r="O52" s="397">
        <f>+K52</f>
        <v>0</v>
      </c>
      <c r="P52" s="397">
        <v>0</v>
      </c>
      <c r="Q52" s="398">
        <v>0</v>
      </c>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397">
        <v>0</v>
      </c>
      <c r="E53" s="398">
        <v>0</v>
      </c>
      <c r="F53" s="217"/>
      <c r="G53" s="268"/>
      <c r="H53" s="268"/>
      <c r="I53" s="216">
        <f>+E53</f>
        <v>0</v>
      </c>
      <c r="J53" s="397">
        <v>0</v>
      </c>
      <c r="K53" s="398">
        <v>0</v>
      </c>
      <c r="L53" s="217"/>
      <c r="M53" s="268"/>
      <c r="N53" s="268"/>
      <c r="O53" s="397">
        <f>+K53</f>
        <v>0</v>
      </c>
      <c r="P53" s="397">
        <v>0</v>
      </c>
      <c r="Q53" s="398">
        <v>0</v>
      </c>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7.25" thickBot="1" x14ac:dyDescent="0.2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ht="14.25" thickTop="1" thickBot="1" x14ac:dyDescent="0.25">
      <c r="B56" s="244" t="s">
        <v>271</v>
      </c>
      <c r="C56" s="202" t="s">
        <v>24</v>
      </c>
      <c r="D56" s="228">
        <v>17041</v>
      </c>
      <c r="E56" s="404">
        <v>17041</v>
      </c>
      <c r="F56" s="229"/>
      <c r="G56" s="229"/>
      <c r="H56" s="229"/>
      <c r="I56" s="228">
        <f>+E56</f>
        <v>17041</v>
      </c>
      <c r="J56" s="228">
        <v>251</v>
      </c>
      <c r="K56" s="404">
        <v>251</v>
      </c>
      <c r="L56" s="229"/>
      <c r="M56" s="229"/>
      <c r="N56" s="229"/>
      <c r="O56" s="228">
        <f>+K56</f>
        <v>251</v>
      </c>
      <c r="P56" s="228">
        <v>525</v>
      </c>
      <c r="Q56" s="404">
        <v>525</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c r="AU56" s="230"/>
      <c r="AV56" s="230"/>
      <c r="AW56" s="288"/>
    </row>
    <row r="57" spans="2:49" ht="14.25" thickTop="1" thickBot="1" x14ac:dyDescent="0.25">
      <c r="B57" s="245" t="s">
        <v>272</v>
      </c>
      <c r="C57" s="203" t="s">
        <v>25</v>
      </c>
      <c r="D57" s="231">
        <v>23805</v>
      </c>
      <c r="E57" s="231">
        <v>23805</v>
      </c>
      <c r="F57" s="232"/>
      <c r="G57" s="232"/>
      <c r="H57" s="232"/>
      <c r="I57" s="231">
        <f>+E57</f>
        <v>23805</v>
      </c>
      <c r="J57" s="231">
        <v>854</v>
      </c>
      <c r="K57" s="231">
        <v>854</v>
      </c>
      <c r="L57" s="232"/>
      <c r="M57" s="232"/>
      <c r="N57" s="232"/>
      <c r="O57" s="404">
        <f>+K57</f>
        <v>854</v>
      </c>
      <c r="P57" s="231">
        <v>662</v>
      </c>
      <c r="Q57" s="231">
        <v>662</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c r="AU57" s="233"/>
      <c r="AV57" s="233"/>
      <c r="AW57" s="289"/>
    </row>
    <row r="58" spans="2:49" ht="14.25" thickTop="1" thickBot="1" x14ac:dyDescent="0.25">
      <c r="B58" s="245" t="s">
        <v>273</v>
      </c>
      <c r="C58" s="203" t="s">
        <v>26</v>
      </c>
      <c r="D58" s="309"/>
      <c r="E58" s="310"/>
      <c r="F58" s="310"/>
      <c r="G58" s="310"/>
      <c r="H58" s="310"/>
      <c r="I58" s="309"/>
      <c r="J58" s="231">
        <v>251</v>
      </c>
      <c r="K58" s="231">
        <v>251</v>
      </c>
      <c r="L58" s="232"/>
      <c r="M58" s="232"/>
      <c r="N58" s="232"/>
      <c r="O58" s="404">
        <f>+K58</f>
        <v>251</v>
      </c>
      <c r="P58" s="231">
        <v>525</v>
      </c>
      <c r="Q58" s="231">
        <v>525</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ht="13.5" thickTop="1" x14ac:dyDescent="0.2">
      <c r="B59" s="245" t="s">
        <v>274</v>
      </c>
      <c r="C59" s="203" t="s">
        <v>27</v>
      </c>
      <c r="D59" s="231">
        <v>367996</v>
      </c>
      <c r="E59" s="232">
        <f>21040+347638</f>
        <v>368678</v>
      </c>
      <c r="F59" s="232"/>
      <c r="G59" s="232"/>
      <c r="H59" s="232"/>
      <c r="I59" s="231">
        <f>+E59</f>
        <v>368678</v>
      </c>
      <c r="J59" s="231">
        <v>6515</v>
      </c>
      <c r="K59" s="232">
        <f>3017+598+1880</f>
        <v>5495</v>
      </c>
      <c r="L59" s="232"/>
      <c r="M59" s="232"/>
      <c r="N59" s="232"/>
      <c r="O59" s="404">
        <f>+K59</f>
        <v>5495</v>
      </c>
      <c r="P59" s="231">
        <v>13146</v>
      </c>
      <c r="Q59" s="232">
        <v>13079</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c r="AU59" s="233"/>
      <c r="AV59" s="233"/>
      <c r="AW59" s="289"/>
    </row>
    <row r="60" spans="2:49" x14ac:dyDescent="0.2">
      <c r="B60" s="245" t="s">
        <v>275</v>
      </c>
      <c r="C60" s="203"/>
      <c r="D60" s="234">
        <f>+D59/12</f>
        <v>30666.333333333332</v>
      </c>
      <c r="E60" s="234">
        <f>+E59/12</f>
        <v>30723.166666666668</v>
      </c>
      <c r="F60" s="235"/>
      <c r="G60" s="235"/>
      <c r="H60" s="235"/>
      <c r="I60" s="234">
        <f>+E60</f>
        <v>30723.166666666668</v>
      </c>
      <c r="J60" s="234">
        <f>+J59/12</f>
        <v>542.91666666666663</v>
      </c>
      <c r="K60" s="234">
        <f>+K59/12</f>
        <v>457.91666666666669</v>
      </c>
      <c r="L60" s="235"/>
      <c r="M60" s="235"/>
      <c r="N60" s="235"/>
      <c r="O60" s="234">
        <f>+K60</f>
        <v>457.91666666666669</v>
      </c>
      <c r="P60" s="234">
        <f>+P59/12</f>
        <v>1095.5</v>
      </c>
      <c r="Q60" s="234">
        <f>+Q59/12</f>
        <v>1089.9166666666667</v>
      </c>
      <c r="R60" s="235"/>
      <c r="S60" s="235"/>
      <c r="T60" s="235"/>
      <c r="U60" s="234"/>
      <c r="V60" s="235"/>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c r="AU60" s="236"/>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34:I34 D26:AD26 D31:AD32 K34:AD34 D35:AD35 D37:AD42 D44:AD47 D49:AD49 D25:H25 J25:N25 D28:AD28 D27:H27 J27:N27 D30:H30 J30:N30 D51:AD52 D50:H50 J50:N50 P25:AD25 P27:AD27 P30:AD30 P50:AD50">
    <cfRule type="cellIs" dxfId="597" priority="44" stopIfTrue="1" operator="lessThan">
      <formula>0</formula>
    </cfRule>
  </conditionalFormatting>
  <conditionalFormatting sqref="AS53">
    <cfRule type="cellIs" dxfId="596" priority="43" stopIfTrue="1" operator="lessThan">
      <formula>0</formula>
    </cfRule>
  </conditionalFormatting>
  <conditionalFormatting sqref="G56:I57 G59:I59 D59 G7:H7 D6:D10 D13:D21 E13:F15 D56:E57">
    <cfRule type="cellIs" dxfId="595" priority="106" stopIfTrue="1" operator="lessThan">
      <formula>0</formula>
    </cfRule>
  </conditionalFormatting>
  <conditionalFormatting sqref="AI34:AI35">
    <cfRule type="cellIs" dxfId="594" priority="61" stopIfTrue="1" operator="lessThan">
      <formula>0</formula>
    </cfRule>
  </conditionalFormatting>
  <conditionalFormatting sqref="AQ56:AR57 AQ59:AR59 AN59 AN56:AN57">
    <cfRule type="cellIs" dxfId="593" priority="11" stopIfTrue="1" operator="lessThan">
      <formula>0</formula>
    </cfRule>
  </conditionalFormatting>
  <conditionalFormatting sqref="M7:N7 J6:J10">
    <cfRule type="cellIs" dxfId="592" priority="103" stopIfTrue="1" operator="lessThan">
      <formula>0</formula>
    </cfRule>
  </conditionalFormatting>
  <conditionalFormatting sqref="S7:T7 P6:P10">
    <cfRule type="cellIs" dxfId="591" priority="101" stopIfTrue="1" operator="lessThan">
      <formula>0</formula>
    </cfRule>
  </conditionalFormatting>
  <conditionalFormatting sqref="U6:U10">
    <cfRule type="cellIs" dxfId="590" priority="100" stopIfTrue="1" operator="lessThan">
      <formula>0</formula>
    </cfRule>
  </conditionalFormatting>
  <conditionalFormatting sqref="X6:X10">
    <cfRule type="cellIs" dxfId="589" priority="99" stopIfTrue="1" operator="lessThan">
      <formula>0</formula>
    </cfRule>
  </conditionalFormatting>
  <conditionalFormatting sqref="AA6:AA10">
    <cfRule type="cellIs" dxfId="588" priority="98" stopIfTrue="1" operator="lessThan">
      <formula>0</formula>
    </cfRule>
  </conditionalFormatting>
  <conditionalFormatting sqref="AD6:AD10">
    <cfRule type="cellIs" dxfId="587" priority="97" stopIfTrue="1" operator="lessThan">
      <formula>0</formula>
    </cfRule>
  </conditionalFormatting>
  <conditionalFormatting sqref="AI6:AI10">
    <cfRule type="cellIs" dxfId="586" priority="96" stopIfTrue="1" operator="lessThan">
      <formula>0</formula>
    </cfRule>
  </conditionalFormatting>
  <conditionalFormatting sqref="AT6:AT10">
    <cfRule type="cellIs" dxfId="585" priority="93" stopIfTrue="1" operator="lessThan">
      <formula>0</formula>
    </cfRule>
  </conditionalFormatting>
  <conditionalFormatting sqref="AS6:AS10">
    <cfRule type="cellIs" dxfId="584" priority="94" stopIfTrue="1" operator="lessThan">
      <formula>0</formula>
    </cfRule>
  </conditionalFormatting>
  <conditionalFormatting sqref="AU6:AU10">
    <cfRule type="cellIs" dxfId="583" priority="92" stopIfTrue="1" operator="lessThan">
      <formula>0</formula>
    </cfRule>
  </conditionalFormatting>
  <conditionalFormatting sqref="I13:I15">
    <cfRule type="cellIs" dxfId="582" priority="91" stopIfTrue="1" operator="lessThan">
      <formula>0</formula>
    </cfRule>
  </conditionalFormatting>
  <conditionalFormatting sqref="K13:L15 J13:J17">
    <cfRule type="cellIs" dxfId="581" priority="90" stopIfTrue="1" operator="lessThan">
      <formula>0</formula>
    </cfRule>
  </conditionalFormatting>
  <conditionalFormatting sqref="V13:V15 U13:U21">
    <cfRule type="cellIs" dxfId="580" priority="87" stopIfTrue="1" operator="lessThan">
      <formula>0</formula>
    </cfRule>
  </conditionalFormatting>
  <conditionalFormatting sqref="W13:W15">
    <cfRule type="cellIs" dxfId="579" priority="86" stopIfTrue="1" operator="lessThan">
      <formula>0</formula>
    </cfRule>
  </conditionalFormatting>
  <conditionalFormatting sqref="Y13:Y15 X13:X21">
    <cfRule type="cellIs" dxfId="578" priority="85" stopIfTrue="1" operator="lessThan">
      <formula>0</formula>
    </cfRule>
  </conditionalFormatting>
  <conditionalFormatting sqref="Z13:Z15">
    <cfRule type="cellIs" dxfId="577" priority="84" stopIfTrue="1" operator="lessThan">
      <formula>0</formula>
    </cfRule>
  </conditionalFormatting>
  <conditionalFormatting sqref="AB13:AB15 AA13:AA21">
    <cfRule type="cellIs" dxfId="576" priority="83" stopIfTrue="1" operator="lessThan">
      <formula>0</formula>
    </cfRule>
  </conditionalFormatting>
  <conditionalFormatting sqref="AC13:AC15">
    <cfRule type="cellIs" dxfId="575" priority="82" stopIfTrue="1" operator="lessThan">
      <formula>0</formula>
    </cfRule>
  </conditionalFormatting>
  <conditionalFormatting sqref="AD13:AD21">
    <cfRule type="cellIs" dxfId="574" priority="81" stopIfTrue="1" operator="lessThan">
      <formula>0</formula>
    </cfRule>
  </conditionalFormatting>
  <conditionalFormatting sqref="AI13:AI21">
    <cfRule type="cellIs" dxfId="573" priority="80" stopIfTrue="1" operator="lessThan">
      <formula>0</formula>
    </cfRule>
  </conditionalFormatting>
  <conditionalFormatting sqref="AT13:AT21">
    <cfRule type="cellIs" dxfId="572" priority="77" stopIfTrue="1" operator="lessThan">
      <formula>0</formula>
    </cfRule>
  </conditionalFormatting>
  <conditionalFormatting sqref="AS13:AS21">
    <cfRule type="cellIs" dxfId="571" priority="78" stopIfTrue="1" operator="lessThan">
      <formula>0</formula>
    </cfRule>
  </conditionalFormatting>
  <conditionalFormatting sqref="AU13:AU21">
    <cfRule type="cellIs" dxfId="570" priority="76" stopIfTrue="1" operator="lessThan">
      <formula>0</formula>
    </cfRule>
  </conditionalFormatting>
  <conditionalFormatting sqref="F53">
    <cfRule type="cellIs" dxfId="569" priority="69" stopIfTrue="1" operator="lessThan">
      <formula>0</formula>
    </cfRule>
  </conditionalFormatting>
  <conditionalFormatting sqref="I53">
    <cfRule type="cellIs" dxfId="568" priority="68" stopIfTrue="1" operator="lessThan">
      <formula>0</formula>
    </cfRule>
  </conditionalFormatting>
  <conditionalFormatting sqref="L53">
    <cfRule type="cellIs" dxfId="567" priority="67" stopIfTrue="1" operator="lessThan">
      <formula>0</formula>
    </cfRule>
  </conditionalFormatting>
  <conditionalFormatting sqref="R53">
    <cfRule type="cellIs" dxfId="566" priority="65" stopIfTrue="1" operator="lessThan">
      <formula>0</formula>
    </cfRule>
  </conditionalFormatting>
  <conditionalFormatting sqref="U53:AD53">
    <cfRule type="cellIs" dxfId="565" priority="64" stopIfTrue="1" operator="lessThan">
      <formula>0</formula>
    </cfRule>
  </conditionalFormatting>
  <conditionalFormatting sqref="AI25:AI28">
    <cfRule type="cellIs" dxfId="564" priority="63" stopIfTrue="1" operator="lessThan">
      <formula>0</formula>
    </cfRule>
  </conditionalFormatting>
  <conditionalFormatting sqref="AI30:AI32">
    <cfRule type="cellIs" dxfId="563" priority="62" stopIfTrue="1" operator="lessThan">
      <formula>0</formula>
    </cfRule>
  </conditionalFormatting>
  <conditionalFormatting sqref="AN25:AR28">
    <cfRule type="cellIs" dxfId="562" priority="60" stopIfTrue="1" operator="lessThan">
      <formula>0</formula>
    </cfRule>
  </conditionalFormatting>
  <conditionalFormatting sqref="AN30:AR32">
    <cfRule type="cellIs" dxfId="561" priority="59" stopIfTrue="1" operator="lessThan">
      <formula>0</formula>
    </cfRule>
  </conditionalFormatting>
  <conditionalFormatting sqref="AN34:AR35">
    <cfRule type="cellIs" dxfId="560" priority="58" stopIfTrue="1" operator="lessThan">
      <formula>0</formula>
    </cfRule>
  </conditionalFormatting>
  <conditionalFormatting sqref="AS25:AV26 AS27:AU27">
    <cfRule type="cellIs" dxfId="559" priority="57" stopIfTrue="1" operator="lessThan">
      <formula>0</formula>
    </cfRule>
  </conditionalFormatting>
  <conditionalFormatting sqref="AS28:AV28">
    <cfRule type="cellIs" dxfId="558" priority="56" stopIfTrue="1" operator="lessThan">
      <formula>0</formula>
    </cfRule>
  </conditionalFormatting>
  <conditionalFormatting sqref="AS30:AV32">
    <cfRule type="cellIs" dxfId="557" priority="55" stopIfTrue="1" operator="lessThan">
      <formula>0</formula>
    </cfRule>
  </conditionalFormatting>
  <conditionalFormatting sqref="AI44:AI47">
    <cfRule type="cellIs" dxfId="556" priority="54" stopIfTrue="1" operator="lessThan">
      <formula>0</formula>
    </cfRule>
  </conditionalFormatting>
  <conditionalFormatting sqref="AI49:AI52">
    <cfRule type="cellIs" dxfId="555" priority="53" stopIfTrue="1" operator="lessThan">
      <formula>0</formula>
    </cfRule>
  </conditionalFormatting>
  <conditionalFormatting sqref="AI53">
    <cfRule type="cellIs" dxfId="554" priority="52" stopIfTrue="1" operator="lessThan">
      <formula>0</formula>
    </cfRule>
  </conditionalFormatting>
  <conditionalFormatting sqref="AI37:AI42">
    <cfRule type="cellIs" dxfId="553" priority="51" stopIfTrue="1" operator="lessThan">
      <formula>0</formula>
    </cfRule>
  </conditionalFormatting>
  <conditionalFormatting sqref="AN37:AR42">
    <cfRule type="cellIs" dxfId="552" priority="50" stopIfTrue="1" operator="lessThan">
      <formula>0</formula>
    </cfRule>
  </conditionalFormatting>
  <conditionalFormatting sqref="AN44:AR47">
    <cfRule type="cellIs" dxfId="551" priority="49" stopIfTrue="1" operator="lessThan">
      <formula>0</formula>
    </cfRule>
  </conditionalFormatting>
  <conditionalFormatting sqref="AN49:AR52">
    <cfRule type="cellIs" dxfId="550" priority="48" stopIfTrue="1" operator="lessThan">
      <formula>0</formula>
    </cfRule>
  </conditionalFormatting>
  <conditionalFormatting sqref="AN53:AP53">
    <cfRule type="cellIs" dxfId="549" priority="47" stopIfTrue="1" operator="lessThan">
      <formula>0</formula>
    </cfRule>
  </conditionalFormatting>
  <conditionalFormatting sqref="AS37:AS42">
    <cfRule type="cellIs" dxfId="548" priority="46" stopIfTrue="1" operator="lessThan">
      <formula>0</formula>
    </cfRule>
  </conditionalFormatting>
  <conditionalFormatting sqref="AS44:AS47">
    <cfRule type="cellIs" dxfId="547" priority="45" stopIfTrue="1" operator="lessThan">
      <formula>0</formula>
    </cfRule>
  </conditionalFormatting>
  <conditionalFormatting sqref="AT37:AT42">
    <cfRule type="cellIs" dxfId="546" priority="42" stopIfTrue="1" operator="lessThan">
      <formula>0</formula>
    </cfRule>
  </conditionalFormatting>
  <conditionalFormatting sqref="AT44:AT47">
    <cfRule type="cellIs" dxfId="545" priority="41" stopIfTrue="1" operator="lessThan">
      <formula>0</formula>
    </cfRule>
  </conditionalFormatting>
  <conditionalFormatting sqref="AT49:AT52">
    <cfRule type="cellIs" dxfId="544" priority="40" stopIfTrue="1" operator="lessThan">
      <formula>0</formula>
    </cfRule>
  </conditionalFormatting>
  <conditionalFormatting sqref="AT53">
    <cfRule type="cellIs" dxfId="543" priority="39" stopIfTrue="1" operator="lessThan">
      <formula>0</formula>
    </cfRule>
  </conditionalFormatting>
  <conditionalFormatting sqref="AU37:AU42">
    <cfRule type="cellIs" dxfId="542" priority="38" stopIfTrue="1" operator="lessThan">
      <formula>0</formula>
    </cfRule>
  </conditionalFormatting>
  <conditionalFormatting sqref="AU44:AU47">
    <cfRule type="cellIs" dxfId="541" priority="37" stopIfTrue="1" operator="lessThan">
      <formula>0</formula>
    </cfRule>
  </conditionalFormatting>
  <conditionalFormatting sqref="AU49:AU52">
    <cfRule type="cellIs" dxfId="540" priority="36" stopIfTrue="1" operator="lessThan">
      <formula>0</formula>
    </cfRule>
  </conditionalFormatting>
  <conditionalFormatting sqref="AU53">
    <cfRule type="cellIs" dxfId="539" priority="35" stopIfTrue="1" operator="lessThan">
      <formula>0</formula>
    </cfRule>
  </conditionalFormatting>
  <conditionalFormatting sqref="AV37:AV42">
    <cfRule type="cellIs" dxfId="538" priority="34" stopIfTrue="1" operator="lessThan">
      <formula>0</formula>
    </cfRule>
  </conditionalFormatting>
  <conditionalFormatting sqref="AV44:AV47">
    <cfRule type="cellIs" dxfId="537" priority="33" stopIfTrue="1" operator="lessThan">
      <formula>0</formula>
    </cfRule>
  </conditionalFormatting>
  <conditionalFormatting sqref="AV49:AV52">
    <cfRule type="cellIs" dxfId="536" priority="32" stopIfTrue="1" operator="lessThan">
      <formula>0</formula>
    </cfRule>
  </conditionalFormatting>
  <conditionalFormatting sqref="AV53">
    <cfRule type="cellIs" dxfId="535" priority="31" stopIfTrue="1" operator="lessThan">
      <formula>0</formula>
    </cfRule>
  </conditionalFormatting>
  <conditionalFormatting sqref="AS35:AV35">
    <cfRule type="cellIs" dxfId="534" priority="30" stopIfTrue="1" operator="lessThan">
      <formula>0</formula>
    </cfRule>
  </conditionalFormatting>
  <conditionalFormatting sqref="AV34">
    <cfRule type="cellIs" dxfId="533" priority="29" stopIfTrue="1" operator="lessThan">
      <formula>0</formula>
    </cfRule>
  </conditionalFormatting>
  <conditionalFormatting sqref="AT34">
    <cfRule type="cellIs" dxfId="532" priority="28" stopIfTrue="1" operator="lessThan">
      <formula>0</formula>
    </cfRule>
  </conditionalFormatting>
  <conditionalFormatting sqref="AW61:AW62">
    <cfRule type="cellIs" dxfId="531" priority="27" stopIfTrue="1" operator="lessThan">
      <formula>0</formula>
    </cfRule>
  </conditionalFormatting>
  <conditionalFormatting sqref="J56:K57 M56:O57">
    <cfRule type="cellIs" dxfId="530" priority="26" stopIfTrue="1" operator="lessThan">
      <formula>0</formula>
    </cfRule>
  </conditionalFormatting>
  <conditionalFormatting sqref="J58:J59 K58 M58:N59">
    <cfRule type="cellIs" dxfId="529" priority="24" stopIfTrue="1" operator="lessThan">
      <formula>0</formula>
    </cfRule>
  </conditionalFormatting>
  <conditionalFormatting sqref="S56:U57 P56:Q57">
    <cfRule type="cellIs" dxfId="528" priority="22" stopIfTrue="1" operator="lessThan">
      <formula>0</formula>
    </cfRule>
  </conditionalFormatting>
  <conditionalFormatting sqref="V56:W57">
    <cfRule type="cellIs" dxfId="527" priority="21" stopIfTrue="1" operator="lessThan">
      <formula>0</formula>
    </cfRule>
  </conditionalFormatting>
  <conditionalFormatting sqref="S59:U59 P59">
    <cfRule type="cellIs" dxfId="526" priority="20" stopIfTrue="1" operator="lessThan">
      <formula>0</formula>
    </cfRule>
  </conditionalFormatting>
  <conditionalFormatting sqref="V59:W59">
    <cfRule type="cellIs" dxfId="525" priority="19" stopIfTrue="1" operator="lessThan">
      <formula>0</formula>
    </cfRule>
  </conditionalFormatting>
  <conditionalFormatting sqref="S58:T58 P58:Q58">
    <cfRule type="cellIs" dxfId="524" priority="18" stopIfTrue="1" operator="lessThan">
      <formula>0</formula>
    </cfRule>
  </conditionalFormatting>
  <conditionalFormatting sqref="X56:X57">
    <cfRule type="cellIs" dxfId="523" priority="17" stopIfTrue="1" operator="lessThan">
      <formula>0</formula>
    </cfRule>
  </conditionalFormatting>
  <conditionalFormatting sqref="X59">
    <cfRule type="cellIs" dxfId="522" priority="16" stopIfTrue="1" operator="lessThan">
      <formula>0</formula>
    </cfRule>
  </conditionalFormatting>
  <conditionalFormatting sqref="X58">
    <cfRule type="cellIs" dxfId="521" priority="15" stopIfTrue="1" operator="lessThan">
      <formula>0</formula>
    </cfRule>
  </conditionalFormatting>
  <conditionalFormatting sqref="AA56:AA57">
    <cfRule type="cellIs" dxfId="520" priority="14" stopIfTrue="1" operator="lessThan">
      <formula>0</formula>
    </cfRule>
  </conditionalFormatting>
  <conditionalFormatting sqref="AA59">
    <cfRule type="cellIs" dxfId="519" priority="13" stopIfTrue="1" operator="lessThan">
      <formula>0</formula>
    </cfRule>
  </conditionalFormatting>
  <conditionalFormatting sqref="AA58">
    <cfRule type="cellIs" dxfId="518" priority="12" stopIfTrue="1" operator="lessThan">
      <formula>0</formula>
    </cfRule>
  </conditionalFormatting>
  <conditionalFormatting sqref="Q13:R15 P13:P17">
    <cfRule type="cellIs" dxfId="517" priority="88" stopIfTrue="1" operator="lessThan">
      <formula>0</formula>
    </cfRule>
  </conditionalFormatting>
  <conditionalFormatting sqref="AQ7:AR7 AO13:AP15 AN6:AN10 AN13:AN21">
    <cfRule type="cellIs" dxfId="516" priority="10" stopIfTrue="1" operator="lessThan">
      <formula>0</formula>
    </cfRule>
  </conditionalFormatting>
  <conditionalFormatting sqref="AU34">
    <cfRule type="cellIs" dxfId="515" priority="9" stopIfTrue="1" operator="lessThan">
      <formula>0</formula>
    </cfRule>
  </conditionalFormatting>
  <conditionalFormatting sqref="D53:E53">
    <cfRule type="cellIs" dxfId="514" priority="8" stopIfTrue="1" operator="lessThan">
      <formula>0</formula>
    </cfRule>
  </conditionalFormatting>
  <conditionalFormatting sqref="J53:K53">
    <cfRule type="cellIs" dxfId="513" priority="7" stopIfTrue="1" operator="lessThan">
      <formula>0</formula>
    </cfRule>
  </conditionalFormatting>
  <conditionalFormatting sqref="P53:Q53">
    <cfRule type="cellIs" dxfId="512" priority="6" stopIfTrue="1" operator="lessThan">
      <formula>0</formula>
    </cfRule>
  </conditionalFormatting>
  <conditionalFormatting sqref="O53">
    <cfRule type="cellIs" dxfId="511" priority="5" stopIfTrue="1" operator="lessThan">
      <formula>0</formula>
    </cfRule>
  </conditionalFormatting>
  <conditionalFormatting sqref="O58">
    <cfRule type="cellIs" dxfId="510" priority="4" stopIfTrue="1" operator="lessThan">
      <formula>0</formula>
    </cfRule>
  </conditionalFormatting>
  <conditionalFormatting sqref="O59">
    <cfRule type="cellIs" dxfId="509" priority="3" stopIfTrue="1" operator="lessThan">
      <formula>0</formula>
    </cfRule>
  </conditionalFormatting>
  <conditionalFormatting sqref="J18:J21">
    <cfRule type="cellIs" dxfId="508" priority="2" stopIfTrue="1" operator="lessThan">
      <formula>0</formula>
    </cfRule>
  </conditionalFormatting>
  <conditionalFormatting sqref="P18:P21">
    <cfRule type="cellIs" dxfId="507"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AS58:AU58 D37:AD42 D44:AD47 D49:AD52 D56:AD57 AV56:AV59 L34:AD35 K34 D35:K35 D34:I34"/>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BB62"/>
  <sheetViews>
    <sheetView tabSelected="1" zoomScaleNormal="100" workbookViewId="0">
      <pane xSplit="2" ySplit="3" topLeftCell="C28" activePane="bottomRight" state="frozen"/>
      <selection activeCell="B1" sqref="B1"/>
      <selection pane="topRight" activeCell="B1" sqref="B1"/>
      <selection pane="bottomLeft" activeCell="B1" sqref="B1"/>
      <selection pane="bottomRight" activeCell="D42" sqref="D42"/>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ht="14.25" thickTop="1" thickBot="1" x14ac:dyDescent="0.25">
      <c r="B5" s="342" t="s">
        <v>277</v>
      </c>
      <c r="C5" s="330"/>
      <c r="D5" s="325">
        <v>99665223</v>
      </c>
      <c r="E5" s="402">
        <f>95109181+4687275</f>
        <v>99796456</v>
      </c>
      <c r="F5" s="326"/>
      <c r="G5" s="328"/>
      <c r="H5" s="328"/>
      <c r="I5" s="325">
        <f>+E5</f>
        <v>99796456</v>
      </c>
      <c r="J5" s="325">
        <v>2300143</v>
      </c>
      <c r="K5" s="402">
        <f>1045483+226618+624472</f>
        <v>1896573</v>
      </c>
      <c r="L5" s="326"/>
      <c r="M5" s="326"/>
      <c r="N5" s="326"/>
      <c r="O5" s="325">
        <f>+K5</f>
        <v>1896573</v>
      </c>
      <c r="P5" s="325">
        <v>4803113</v>
      </c>
      <c r="Q5" s="402">
        <v>4788466</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c r="AU5" s="327"/>
      <c r="AV5" s="369"/>
      <c r="AW5" s="373"/>
    </row>
    <row r="6" spans="2:49" ht="14.25" thickTop="1" thickBot="1" x14ac:dyDescent="0.25">
      <c r="B6" s="343" t="s">
        <v>278</v>
      </c>
      <c r="C6" s="331" t="s">
        <v>8</v>
      </c>
      <c r="D6" s="318">
        <v>0</v>
      </c>
      <c r="E6" s="319">
        <v>0</v>
      </c>
      <c r="F6" s="319"/>
      <c r="G6" s="320"/>
      <c r="H6" s="320"/>
      <c r="I6" s="402">
        <f>+E6</f>
        <v>0</v>
      </c>
      <c r="J6" s="318"/>
      <c r="K6" s="319"/>
      <c r="L6" s="319"/>
      <c r="M6" s="319"/>
      <c r="N6" s="319"/>
      <c r="O6" s="402">
        <f>+K6</f>
        <v>0</v>
      </c>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ht="13.5" thickTop="1" x14ac:dyDescent="0.2">
      <c r="B7" s="343" t="s">
        <v>279</v>
      </c>
      <c r="C7" s="331" t="s">
        <v>9</v>
      </c>
      <c r="D7" s="318">
        <v>0</v>
      </c>
      <c r="E7" s="319">
        <v>0</v>
      </c>
      <c r="F7" s="319"/>
      <c r="G7" s="320"/>
      <c r="H7" s="320"/>
      <c r="I7" s="402">
        <f>+E7</f>
        <v>0</v>
      </c>
      <c r="J7" s="318"/>
      <c r="K7" s="319"/>
      <c r="L7" s="319"/>
      <c r="M7" s="319"/>
      <c r="N7" s="319"/>
      <c r="O7" s="402">
        <f>+K7</f>
        <v>0</v>
      </c>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6.25" thickBot="1" x14ac:dyDescent="0.25">
      <c r="B9" s="345" t="s">
        <v>122</v>
      </c>
      <c r="C9" s="331" t="s">
        <v>43</v>
      </c>
      <c r="D9" s="318">
        <v>-36806</v>
      </c>
      <c r="E9" s="362"/>
      <c r="F9" s="362"/>
      <c r="G9" s="362"/>
      <c r="H9" s="362"/>
      <c r="I9" s="364"/>
      <c r="J9" s="318">
        <v>0</v>
      </c>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7" thickTop="1" thickBot="1" x14ac:dyDescent="0.25">
      <c r="B10" s="345" t="s">
        <v>83</v>
      </c>
      <c r="C10" s="331"/>
      <c r="D10" s="365"/>
      <c r="E10" s="319">
        <v>0</v>
      </c>
      <c r="F10" s="319"/>
      <c r="G10" s="319"/>
      <c r="H10" s="319"/>
      <c r="I10" s="402">
        <f>+E10</f>
        <v>0</v>
      </c>
      <c r="J10" s="365"/>
      <c r="K10" s="319"/>
      <c r="L10" s="319"/>
      <c r="M10" s="319"/>
      <c r="N10" s="319"/>
      <c r="O10" s="402">
        <f>+K10</f>
        <v>0</v>
      </c>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thickTop="1" x14ac:dyDescent="0.2">
      <c r="B11" s="343" t="s">
        <v>281</v>
      </c>
      <c r="C11" s="331" t="s">
        <v>49</v>
      </c>
      <c r="D11" s="318">
        <v>-6501</v>
      </c>
      <c r="E11" s="397">
        <f>+D11</f>
        <v>-6501</v>
      </c>
      <c r="F11" s="319"/>
      <c r="G11" s="319"/>
      <c r="H11" s="319"/>
      <c r="I11" s="402">
        <f>+E11</f>
        <v>-6501</v>
      </c>
      <c r="J11" s="318">
        <v>0</v>
      </c>
      <c r="K11" s="319">
        <f>+J11</f>
        <v>0</v>
      </c>
      <c r="L11" s="319"/>
      <c r="M11" s="319"/>
      <c r="N11" s="319"/>
      <c r="O11" s="402">
        <f>+K11</f>
        <v>0</v>
      </c>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thickBot="1" x14ac:dyDescent="0.25">
      <c r="B12" s="343" t="s">
        <v>282</v>
      </c>
      <c r="C12" s="331" t="s">
        <v>44</v>
      </c>
      <c r="D12" s="318">
        <v>0</v>
      </c>
      <c r="E12" s="363"/>
      <c r="F12" s="363"/>
      <c r="G12" s="363"/>
      <c r="H12" s="363"/>
      <c r="I12" s="365"/>
      <c r="J12" s="318">
        <v>0</v>
      </c>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ht="14.25" thickTop="1" thickBot="1" x14ac:dyDescent="0.25">
      <c r="B13" s="343" t="s">
        <v>283</v>
      </c>
      <c r="C13" s="331" t="s">
        <v>10</v>
      </c>
      <c r="D13" s="318">
        <v>0</v>
      </c>
      <c r="E13" s="397">
        <f>+D13</f>
        <v>0</v>
      </c>
      <c r="F13" s="319"/>
      <c r="G13" s="319"/>
      <c r="H13" s="319"/>
      <c r="I13" s="402">
        <f>+E13</f>
        <v>0</v>
      </c>
      <c r="J13" s="318">
        <v>0</v>
      </c>
      <c r="K13" s="319">
        <f>+J13</f>
        <v>0</v>
      </c>
      <c r="L13" s="319"/>
      <c r="M13" s="319"/>
      <c r="N13" s="319"/>
      <c r="O13" s="402">
        <f>+K13</f>
        <v>0</v>
      </c>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ht="14.25" thickTop="1" thickBot="1" x14ac:dyDescent="0.25">
      <c r="B14" s="343" t="s">
        <v>284</v>
      </c>
      <c r="C14" s="331" t="s">
        <v>11</v>
      </c>
      <c r="D14" s="318">
        <v>0</v>
      </c>
      <c r="E14" s="319">
        <v>0</v>
      </c>
      <c r="F14" s="319"/>
      <c r="G14" s="319"/>
      <c r="H14" s="319"/>
      <c r="I14" s="402">
        <f>+E14</f>
        <v>0</v>
      </c>
      <c r="J14" s="318"/>
      <c r="K14" s="319"/>
      <c r="L14" s="319"/>
      <c r="M14" s="319"/>
      <c r="N14" s="319"/>
      <c r="O14" s="402">
        <f>+K14</f>
        <v>0</v>
      </c>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7" thickTop="1" thickBot="1" x14ac:dyDescent="0.25">
      <c r="B15" s="345" t="s">
        <v>285</v>
      </c>
      <c r="C15" s="331"/>
      <c r="D15" s="318">
        <v>10137939</v>
      </c>
      <c r="E15" s="397">
        <v>10327427</v>
      </c>
      <c r="F15" s="319"/>
      <c r="G15" s="319"/>
      <c r="H15" s="319"/>
      <c r="I15" s="402">
        <f>+E15</f>
        <v>10327427</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6.25" thickTop="1" x14ac:dyDescent="0.2">
      <c r="B16" s="345" t="s">
        <v>286</v>
      </c>
      <c r="C16" s="331"/>
      <c r="D16" s="486">
        <v>-5338424</v>
      </c>
      <c r="E16" s="397">
        <v>-25536301</v>
      </c>
      <c r="F16" s="319"/>
      <c r="G16" s="319"/>
      <c r="H16" s="319"/>
      <c r="I16" s="402">
        <f>+E16</f>
        <v>-25536301</v>
      </c>
      <c r="J16" s="318">
        <v>0</v>
      </c>
      <c r="K16" s="397">
        <v>-35237</v>
      </c>
      <c r="L16" s="319"/>
      <c r="M16" s="319"/>
      <c r="N16" s="319"/>
      <c r="O16" s="402">
        <f>+K16</f>
        <v>-35237</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ht="13.5" thickBot="1" x14ac:dyDescent="0.25">
      <c r="B17" s="345" t="s">
        <v>411</v>
      </c>
      <c r="C17" s="331"/>
      <c r="D17" s="318">
        <v>0</v>
      </c>
      <c r="E17" s="397">
        <v>0</v>
      </c>
      <c r="F17" s="361"/>
      <c r="G17" s="361"/>
      <c r="H17" s="319"/>
      <c r="I17" s="365"/>
      <c r="J17" s="318">
        <v>0</v>
      </c>
      <c r="K17" s="361">
        <v>0</v>
      </c>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7" thickTop="1" thickBot="1" x14ac:dyDescent="0.25">
      <c r="B18" s="345" t="s">
        <v>305</v>
      </c>
      <c r="C18" s="331"/>
      <c r="D18" s="318"/>
      <c r="E18" s="319"/>
      <c r="F18" s="319"/>
      <c r="G18" s="319"/>
      <c r="H18" s="319"/>
      <c r="I18" s="318"/>
      <c r="J18" s="318"/>
      <c r="K18" s="319"/>
      <c r="L18" s="319"/>
      <c r="M18" s="319"/>
      <c r="N18" s="319"/>
      <c r="O18" s="402">
        <f>+K18</f>
        <v>0</v>
      </c>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7" thickTop="1" thickBot="1" x14ac:dyDescent="0.25">
      <c r="B19" s="345" t="s">
        <v>306</v>
      </c>
      <c r="C19" s="331"/>
      <c r="D19" s="318"/>
      <c r="E19" s="319"/>
      <c r="F19" s="319"/>
      <c r="G19" s="319"/>
      <c r="H19" s="319"/>
      <c r="I19" s="318"/>
      <c r="J19" s="318"/>
      <c r="K19" s="319"/>
      <c r="L19" s="319"/>
      <c r="M19" s="319"/>
      <c r="N19" s="319"/>
      <c r="O19" s="402">
        <f>+K19</f>
        <v>0</v>
      </c>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6.25" thickTop="1" x14ac:dyDescent="0.2">
      <c r="B20" s="345" t="s">
        <v>430</v>
      </c>
      <c r="C20" s="331"/>
      <c r="D20" s="318">
        <v>67285314</v>
      </c>
      <c r="E20" s="397">
        <v>66870510</v>
      </c>
      <c r="F20" s="319"/>
      <c r="G20" s="319"/>
      <c r="H20" s="319"/>
      <c r="I20" s="402">
        <f>+E20</f>
        <v>66870510</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7.25" thickBot="1" x14ac:dyDescent="0.3">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ht="13.5" thickBot="1" x14ac:dyDescent="0.25">
      <c r="B23" s="343" t="s">
        <v>125</v>
      </c>
      <c r="C23" s="331"/>
      <c r="D23" s="318">
        <v>103518863</v>
      </c>
      <c r="E23" s="362"/>
      <c r="F23" s="362"/>
      <c r="G23" s="362"/>
      <c r="H23" s="362"/>
      <c r="I23" s="364"/>
      <c r="J23" s="318">
        <v>1620214</v>
      </c>
      <c r="K23" s="362"/>
      <c r="L23" s="362"/>
      <c r="M23" s="362"/>
      <c r="N23" s="362"/>
      <c r="O23" s="364"/>
      <c r="P23" s="318">
        <v>4797811</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c r="AU23" s="321"/>
      <c r="AV23" s="368"/>
      <c r="AW23" s="374"/>
    </row>
    <row r="24" spans="2:49" ht="28.5" customHeight="1" thickTop="1" x14ac:dyDescent="0.2">
      <c r="B24" s="345" t="s">
        <v>114</v>
      </c>
      <c r="C24" s="331"/>
      <c r="D24" s="365"/>
      <c r="E24" s="319">
        <v>114363360</v>
      </c>
      <c r="F24" s="319"/>
      <c r="G24" s="319"/>
      <c r="H24" s="319"/>
      <c r="I24" s="402">
        <f>+E24</f>
        <v>114363360</v>
      </c>
      <c r="J24" s="365"/>
      <c r="K24" s="319">
        <v>1646408</v>
      </c>
      <c r="L24" s="319"/>
      <c r="M24" s="319"/>
      <c r="N24" s="319"/>
      <c r="O24" s="402">
        <f>+K24</f>
        <v>1646408</v>
      </c>
      <c r="P24" s="365"/>
      <c r="Q24" s="319">
        <v>3855850</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6.25" thickBot="1" x14ac:dyDescent="0.25">
      <c r="B26" s="345" t="s">
        <v>110</v>
      </c>
      <c r="C26" s="331" t="s">
        <v>0</v>
      </c>
      <c r="D26" s="318">
        <v>22346602</v>
      </c>
      <c r="E26" s="362"/>
      <c r="F26" s="362"/>
      <c r="G26" s="362"/>
      <c r="H26" s="362"/>
      <c r="I26" s="364"/>
      <c r="J26" s="318">
        <v>352173</v>
      </c>
      <c r="K26" s="362"/>
      <c r="L26" s="362"/>
      <c r="M26" s="362"/>
      <c r="N26" s="362"/>
      <c r="O26" s="364"/>
      <c r="P26" s="318">
        <v>841797</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c r="AU26" s="321"/>
      <c r="AV26" s="368"/>
      <c r="AW26" s="374"/>
    </row>
    <row r="27" spans="2:49" s="5" customFormat="1" ht="26.25" thickTop="1" x14ac:dyDescent="0.2">
      <c r="B27" s="345" t="s">
        <v>85</v>
      </c>
      <c r="C27" s="331"/>
      <c r="D27" s="365"/>
      <c r="E27" s="319">
        <v>5193363</v>
      </c>
      <c r="F27" s="319"/>
      <c r="G27" s="319"/>
      <c r="H27" s="319"/>
      <c r="I27" s="402">
        <f>+E27</f>
        <v>5193363</v>
      </c>
      <c r="J27" s="365"/>
      <c r="K27" s="319">
        <v>82000</v>
      </c>
      <c r="L27" s="319"/>
      <c r="M27" s="319"/>
      <c r="N27" s="398"/>
      <c r="O27" s="402">
        <f>+K27</f>
        <v>82000</v>
      </c>
      <c r="P27" s="365"/>
      <c r="Q27" s="319">
        <v>191335</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326933</v>
      </c>
      <c r="E28" s="363"/>
      <c r="F28" s="363"/>
      <c r="G28" s="363"/>
      <c r="H28" s="363"/>
      <c r="I28" s="365"/>
      <c r="J28" s="318">
        <v>172258</v>
      </c>
      <c r="K28" s="363"/>
      <c r="L28" s="363"/>
      <c r="M28" s="363"/>
      <c r="N28" s="363"/>
      <c r="O28" s="365"/>
      <c r="P28" s="318">
        <v>1141563</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6.25" thickBot="1" x14ac:dyDescent="0.25">
      <c r="B30" s="345" t="s">
        <v>111</v>
      </c>
      <c r="C30" s="331" t="s">
        <v>1</v>
      </c>
      <c r="D30" s="318">
        <v>0</v>
      </c>
      <c r="E30" s="362"/>
      <c r="F30" s="362"/>
      <c r="G30" s="362"/>
      <c r="H30" s="362"/>
      <c r="I30" s="364"/>
      <c r="J30" s="318">
        <v>0</v>
      </c>
      <c r="K30" s="362"/>
      <c r="L30" s="362"/>
      <c r="M30" s="362"/>
      <c r="N30" s="362"/>
      <c r="O30" s="364"/>
      <c r="P30" s="318">
        <v>0</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6.25" thickTop="1" x14ac:dyDescent="0.2">
      <c r="B31" s="345" t="s">
        <v>84</v>
      </c>
      <c r="C31" s="331"/>
      <c r="D31" s="365"/>
      <c r="E31" s="319">
        <v>0</v>
      </c>
      <c r="F31" s="319"/>
      <c r="G31" s="319"/>
      <c r="H31" s="319"/>
      <c r="I31" s="402">
        <f>+E31</f>
        <v>0</v>
      </c>
      <c r="J31" s="365"/>
      <c r="K31" s="319">
        <v>0</v>
      </c>
      <c r="L31" s="319"/>
      <c r="M31" s="319"/>
      <c r="N31" s="398"/>
      <c r="O31" s="402">
        <f>+K31</f>
        <v>0</v>
      </c>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v>0</v>
      </c>
      <c r="K32" s="363"/>
      <c r="L32" s="363"/>
      <c r="M32" s="363"/>
      <c r="N32" s="363"/>
      <c r="O32" s="365"/>
      <c r="P32" s="318">
        <v>0</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ht="13.5" thickBot="1" x14ac:dyDescent="0.25">
      <c r="B34" s="343" t="s">
        <v>90</v>
      </c>
      <c r="C34" s="331" t="s">
        <v>2</v>
      </c>
      <c r="D34" s="318">
        <v>0</v>
      </c>
      <c r="E34" s="362"/>
      <c r="F34" s="362"/>
      <c r="G34" s="362"/>
      <c r="H34" s="362"/>
      <c r="I34" s="364"/>
      <c r="J34" s="318">
        <v>0</v>
      </c>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ht="14.25" thickTop="1" thickBot="1" x14ac:dyDescent="0.25">
      <c r="B35" s="345" t="s">
        <v>91</v>
      </c>
      <c r="C35" s="331"/>
      <c r="D35" s="365"/>
      <c r="E35" s="319">
        <v>0</v>
      </c>
      <c r="F35" s="319"/>
      <c r="G35" s="319"/>
      <c r="H35" s="319"/>
      <c r="I35" s="402">
        <f>+E35</f>
        <v>0</v>
      </c>
      <c r="J35" s="365"/>
      <c r="K35" s="319">
        <v>0</v>
      </c>
      <c r="L35" s="319"/>
      <c r="M35" s="319"/>
      <c r="N35" s="398"/>
      <c r="O35" s="402">
        <f>+K35</f>
        <v>0</v>
      </c>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ht="13.5" thickTop="1" x14ac:dyDescent="0.2">
      <c r="B36" s="343" t="s">
        <v>293</v>
      </c>
      <c r="C36" s="331" t="s">
        <v>3</v>
      </c>
      <c r="D36" s="318">
        <v>0</v>
      </c>
      <c r="E36" s="319">
        <f>+D36</f>
        <v>0</v>
      </c>
      <c r="F36" s="319"/>
      <c r="G36" s="319"/>
      <c r="H36" s="319"/>
      <c r="I36" s="402">
        <f>+E36</f>
        <v>0</v>
      </c>
      <c r="J36" s="318">
        <v>0</v>
      </c>
      <c r="K36" s="319">
        <f>+J36</f>
        <v>0</v>
      </c>
      <c r="L36" s="319"/>
      <c r="M36" s="319"/>
      <c r="N36" s="319"/>
      <c r="O36" s="402">
        <f>+K36</f>
        <v>0</v>
      </c>
      <c r="P36" s="318">
        <v>0</v>
      </c>
      <c r="Q36" s="319">
        <f>+P36</f>
        <v>0</v>
      </c>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thickBot="1" x14ac:dyDescent="0.25">
      <c r="B38" s="345" t="s">
        <v>124</v>
      </c>
      <c r="C38" s="331" t="s">
        <v>40</v>
      </c>
      <c r="D38" s="318">
        <v>-39806</v>
      </c>
      <c r="E38" s="362"/>
      <c r="F38" s="362"/>
      <c r="G38" s="362"/>
      <c r="H38" s="362"/>
      <c r="I38" s="364"/>
      <c r="J38" s="318">
        <v>0</v>
      </c>
      <c r="K38" s="362"/>
      <c r="L38" s="362"/>
      <c r="M38" s="362"/>
      <c r="N38" s="362"/>
      <c r="O38" s="364"/>
      <c r="P38" s="318">
        <v>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thickTop="1" x14ac:dyDescent="0.2">
      <c r="B39" s="345" t="s">
        <v>86</v>
      </c>
      <c r="C39" s="331"/>
      <c r="D39" s="365"/>
      <c r="E39" s="397">
        <v>-39806</v>
      </c>
      <c r="F39" s="319"/>
      <c r="G39" s="319"/>
      <c r="H39" s="319"/>
      <c r="I39" s="402">
        <f>+E39</f>
        <v>-39806</v>
      </c>
      <c r="J39" s="365"/>
      <c r="K39" s="319">
        <v>0</v>
      </c>
      <c r="L39" s="319"/>
      <c r="M39" s="319"/>
      <c r="N39" s="319"/>
      <c r="O39" s="402">
        <f>+K39</f>
        <v>0</v>
      </c>
      <c r="P39" s="365"/>
      <c r="Q39" s="319">
        <v>0</v>
      </c>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ht="13.5" thickBot="1" x14ac:dyDescent="0.25">
      <c r="B41" s="345" t="s">
        <v>112</v>
      </c>
      <c r="C41" s="331" t="s">
        <v>42</v>
      </c>
      <c r="D41" s="318">
        <v>-6501</v>
      </c>
      <c r="E41" s="362"/>
      <c r="F41" s="362"/>
      <c r="G41" s="362"/>
      <c r="H41" s="362"/>
      <c r="I41" s="364"/>
      <c r="J41" s="318">
        <v>0</v>
      </c>
      <c r="K41" s="362"/>
      <c r="L41" s="362"/>
      <c r="M41" s="362"/>
      <c r="N41" s="362"/>
      <c r="O41" s="364"/>
      <c r="P41" s="318">
        <v>0</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6.25" thickTop="1" x14ac:dyDescent="0.2">
      <c r="B42" s="345" t="s">
        <v>92</v>
      </c>
      <c r="C42" s="331"/>
      <c r="D42" s="365"/>
      <c r="E42" s="397">
        <v>-6501</v>
      </c>
      <c r="F42" s="319"/>
      <c r="G42" s="319"/>
      <c r="H42" s="319"/>
      <c r="I42" s="402">
        <f>+E42</f>
        <v>-6501</v>
      </c>
      <c r="J42" s="365"/>
      <c r="K42" s="319">
        <v>0</v>
      </c>
      <c r="L42" s="319"/>
      <c r="M42" s="319"/>
      <c r="N42" s="319"/>
      <c r="O42" s="402">
        <f>+K42</f>
        <v>0</v>
      </c>
      <c r="P42" s="365"/>
      <c r="Q42" s="319">
        <v>0</v>
      </c>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ht="13.5" thickBot="1" x14ac:dyDescent="0.25">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ht="14.25" thickTop="1" thickBot="1" x14ac:dyDescent="0.25">
      <c r="B45" s="345" t="s">
        <v>115</v>
      </c>
      <c r="C45" s="331" t="s">
        <v>30</v>
      </c>
      <c r="D45" s="318">
        <v>0</v>
      </c>
      <c r="E45" s="319">
        <f>+D45</f>
        <v>0</v>
      </c>
      <c r="F45" s="319"/>
      <c r="G45" s="319"/>
      <c r="H45" s="319"/>
      <c r="I45" s="402">
        <f>+E45</f>
        <v>0</v>
      </c>
      <c r="J45" s="318">
        <v>0</v>
      </c>
      <c r="K45" s="319">
        <f>+J45</f>
        <v>0</v>
      </c>
      <c r="L45" s="319"/>
      <c r="M45" s="319"/>
      <c r="N45" s="319"/>
      <c r="O45" s="402">
        <f>+K45</f>
        <v>0</v>
      </c>
      <c r="P45" s="318">
        <v>0</v>
      </c>
      <c r="Q45" s="319">
        <f>+P45</f>
        <v>0</v>
      </c>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ht="13.5" thickTop="1" x14ac:dyDescent="0.2">
      <c r="B46" s="343" t="s">
        <v>116</v>
      </c>
      <c r="C46" s="331" t="s">
        <v>31</v>
      </c>
      <c r="D46" s="318">
        <v>0</v>
      </c>
      <c r="E46" s="319">
        <f>+D46</f>
        <v>0</v>
      </c>
      <c r="F46" s="319"/>
      <c r="G46" s="319"/>
      <c r="H46" s="319"/>
      <c r="I46" s="402">
        <f>+E46</f>
        <v>0</v>
      </c>
      <c r="J46" s="318">
        <v>0</v>
      </c>
      <c r="K46" s="319">
        <f>+J46</f>
        <v>0</v>
      </c>
      <c r="L46" s="319"/>
      <c r="M46" s="319"/>
      <c r="N46" s="319"/>
      <c r="O46" s="402">
        <f>+K46</f>
        <v>0</v>
      </c>
      <c r="P46" s="318">
        <v>0</v>
      </c>
      <c r="Q46" s="319">
        <f>+P46</f>
        <v>0</v>
      </c>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ht="13.5" thickBot="1" x14ac:dyDescent="0.25">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ht="13.5" thickTop="1" x14ac:dyDescent="0.2">
      <c r="B49" s="343" t="s">
        <v>118</v>
      </c>
      <c r="C49" s="331" t="s">
        <v>33</v>
      </c>
      <c r="D49" s="318">
        <v>236000</v>
      </c>
      <c r="E49" s="397">
        <f>+D49</f>
        <v>236000</v>
      </c>
      <c r="F49" s="319"/>
      <c r="G49" s="319"/>
      <c r="H49" s="319"/>
      <c r="I49" s="402">
        <f>+E49</f>
        <v>236000</v>
      </c>
      <c r="J49" s="318">
        <v>0</v>
      </c>
      <c r="K49" s="319">
        <f>+J49</f>
        <v>0</v>
      </c>
      <c r="L49" s="319"/>
      <c r="M49" s="319"/>
      <c r="N49" s="319"/>
      <c r="O49" s="402">
        <f>+K49</f>
        <v>0</v>
      </c>
      <c r="P49" s="318">
        <v>0</v>
      </c>
      <c r="Q49" s="319">
        <f>+P49</f>
        <v>0</v>
      </c>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ht="13.5" thickBot="1" x14ac:dyDescent="0.25">
      <c r="B50" s="343" t="s">
        <v>119</v>
      </c>
      <c r="C50" s="331" t="s">
        <v>34</v>
      </c>
      <c r="D50" s="318">
        <v>25769</v>
      </c>
      <c r="E50" s="363"/>
      <c r="F50" s="363"/>
      <c r="G50" s="363"/>
      <c r="H50" s="363"/>
      <c r="I50" s="365"/>
      <c r="J50" s="318">
        <v>0</v>
      </c>
      <c r="K50" s="363"/>
      <c r="L50" s="363"/>
      <c r="M50" s="363"/>
      <c r="N50" s="363"/>
      <c r="O50" s="365"/>
      <c r="P50" s="318">
        <v>0</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ht="14.25" thickTop="1" thickBot="1" x14ac:dyDescent="0.25">
      <c r="B51" s="343" t="s">
        <v>299</v>
      </c>
      <c r="C51" s="331"/>
      <c r="D51" s="318"/>
      <c r="E51" s="319"/>
      <c r="F51" s="319"/>
      <c r="G51" s="319"/>
      <c r="H51" s="319"/>
      <c r="I51" s="318"/>
      <c r="J51" s="318"/>
      <c r="K51" s="319"/>
      <c r="L51" s="319"/>
      <c r="M51" s="319"/>
      <c r="N51" s="319"/>
      <c r="O51" s="402">
        <f>+K51</f>
        <v>0</v>
      </c>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ht="14.25" thickTop="1" thickBot="1" x14ac:dyDescent="0.25">
      <c r="B52" s="343" t="s">
        <v>300</v>
      </c>
      <c r="C52" s="331" t="s">
        <v>4</v>
      </c>
      <c r="D52" s="318">
        <v>0</v>
      </c>
      <c r="E52" s="319">
        <f>+D52</f>
        <v>0</v>
      </c>
      <c r="F52" s="319"/>
      <c r="G52" s="319"/>
      <c r="H52" s="319"/>
      <c r="I52" s="402">
        <f>+E52</f>
        <v>0</v>
      </c>
      <c r="J52" s="318">
        <v>0</v>
      </c>
      <c r="K52" s="319">
        <f>+J52</f>
        <v>0</v>
      </c>
      <c r="L52" s="319"/>
      <c r="M52" s="319"/>
      <c r="N52" s="319"/>
      <c r="O52" s="402">
        <f>+K52</f>
        <v>0</v>
      </c>
      <c r="P52" s="318">
        <v>0</v>
      </c>
      <c r="Q52" s="319">
        <f>+P52</f>
        <v>0</v>
      </c>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ht="13.5" thickTop="1" x14ac:dyDescent="0.2">
      <c r="B53" s="343" t="s">
        <v>301</v>
      </c>
      <c r="C53" s="331" t="s">
        <v>5</v>
      </c>
      <c r="D53" s="318">
        <v>0</v>
      </c>
      <c r="E53" s="319">
        <f>+D53</f>
        <v>0</v>
      </c>
      <c r="F53" s="319"/>
      <c r="G53" s="319"/>
      <c r="H53" s="319"/>
      <c r="I53" s="402">
        <f>+E53</f>
        <v>0</v>
      </c>
      <c r="J53" s="318">
        <v>0</v>
      </c>
      <c r="K53" s="319">
        <f>+J53</f>
        <v>0</v>
      </c>
      <c r="L53" s="319"/>
      <c r="M53" s="319"/>
      <c r="N53" s="319"/>
      <c r="O53" s="402">
        <f>+K53</f>
        <v>0</v>
      </c>
      <c r="P53" s="318">
        <v>0</v>
      </c>
      <c r="Q53" s="319">
        <f>+P53</f>
        <v>0</v>
      </c>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f>+D23+D26-D28+D30-D32+D34-D36+D38+D41-D43+D45+D46-D47-D49+D50+D51+D52+D53</f>
        <v>125281994</v>
      </c>
      <c r="E54" s="323">
        <f>+E24+E27+E31+E35-E36+E39+E42+E45+E46-E49+E51+E52+E53</f>
        <v>119274416</v>
      </c>
      <c r="F54" s="323"/>
      <c r="G54" s="323"/>
      <c r="H54" s="323"/>
      <c r="I54" s="400">
        <f>+I24+I27+I31+I35-I36+I39+I42+I45+I46-I49+I51+I52+I53</f>
        <v>119274416</v>
      </c>
      <c r="J54" s="399">
        <f>+J23+J26-J28+J30-J32+J34-J36+J38+J41-J43+J45+J46-J47-J49+J50+J51+J52+J53</f>
        <v>1800129</v>
      </c>
      <c r="K54" s="400">
        <f>+K24+K27+K31+K35-K36+K39+K42+K45+K46-K49+K51+K52+K53</f>
        <v>1728408</v>
      </c>
      <c r="L54" s="323"/>
      <c r="M54" s="323"/>
      <c r="N54" s="323"/>
      <c r="O54" s="400">
        <f>+O24+O27+O31+O35-O36+O39+O42+O45+O46-O49+O51+O52+O53</f>
        <v>1728408</v>
      </c>
      <c r="P54" s="399">
        <f>+P23+P26-P28+P30-P32+P34-P36+P38+P41-P43+P45+P46-P47-P49+P50+P51+P52+P53</f>
        <v>4498045</v>
      </c>
      <c r="Q54" s="400">
        <f>+Q24+Q27+Q31+Q35-Q36+Q39+Q42+Q45+Q46-Q49+Q51+Q52+Q53</f>
        <v>4047185</v>
      </c>
      <c r="R54" s="323"/>
      <c r="S54" s="323"/>
      <c r="T54" s="323"/>
      <c r="U54" s="322"/>
      <c r="V54" s="323"/>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c r="AU54" s="324"/>
      <c r="AV54" s="368"/>
      <c r="AW54" s="374"/>
    </row>
    <row r="55" spans="2:49" ht="25.5" x14ac:dyDescent="0.2">
      <c r="B55" s="348" t="s">
        <v>493</v>
      </c>
      <c r="C55" s="335" t="s">
        <v>28</v>
      </c>
      <c r="D55" s="322">
        <v>0</v>
      </c>
      <c r="E55" s="323">
        <f>+D55</f>
        <v>0</v>
      </c>
      <c r="F55" s="323"/>
      <c r="G55" s="323"/>
      <c r="H55" s="323"/>
      <c r="I55" s="322">
        <f>+E55</f>
        <v>0</v>
      </c>
      <c r="J55" s="322">
        <v>0</v>
      </c>
      <c r="K55" s="323">
        <f>+J55</f>
        <v>0</v>
      </c>
      <c r="L55" s="323"/>
      <c r="M55" s="323"/>
      <c r="N55" s="323"/>
      <c r="O55" s="322">
        <f>+K55</f>
        <v>0</v>
      </c>
      <c r="P55" s="322">
        <v>0</v>
      </c>
      <c r="Q55" s="323">
        <f>+P55</f>
        <v>0</v>
      </c>
      <c r="R55" s="323"/>
      <c r="S55" s="323"/>
      <c r="T55" s="323"/>
      <c r="U55" s="322"/>
      <c r="V55" s="323"/>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c r="AU55" s="324"/>
      <c r="AV55" s="368"/>
      <c r="AW55" s="374"/>
    </row>
    <row r="56" spans="2:49" ht="11.85" customHeight="1" x14ac:dyDescent="0.2">
      <c r="B56" s="343" t="s">
        <v>120</v>
      </c>
      <c r="C56" s="335" t="s">
        <v>412</v>
      </c>
      <c r="D56" s="318">
        <v>0</v>
      </c>
      <c r="E56" s="319">
        <v>0</v>
      </c>
      <c r="F56" s="319"/>
      <c r="G56" s="319"/>
      <c r="H56" s="319"/>
      <c r="I56" s="318"/>
      <c r="J56" s="318"/>
      <c r="K56" s="319"/>
      <c r="L56" s="319"/>
      <c r="M56" s="319"/>
      <c r="N56" s="319"/>
      <c r="O56" s="318">
        <f>+K56</f>
        <v>0</v>
      </c>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v>0</v>
      </c>
      <c r="E57" s="319">
        <v>0</v>
      </c>
      <c r="F57" s="319"/>
      <c r="G57" s="319"/>
      <c r="H57" s="319"/>
      <c r="I57" s="318"/>
      <c r="J57" s="318"/>
      <c r="K57" s="319"/>
      <c r="L57" s="319"/>
      <c r="M57" s="319"/>
      <c r="N57" s="319"/>
      <c r="O57" s="318">
        <f>+K57</f>
        <v>0</v>
      </c>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v>22121021</v>
      </c>
      <c r="F58" s="354"/>
      <c r="G58" s="354"/>
      <c r="H58" s="354"/>
      <c r="I58" s="353">
        <f>+E58-118062+194170</f>
        <v>22197129</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6" priority="388" stopIfTrue="1" operator="lessThan">
      <formula>0</formula>
    </cfRule>
  </conditionalFormatting>
  <conditionalFormatting sqref="AA11:AA14">
    <cfRule type="cellIs" dxfId="505" priority="386" stopIfTrue="1" operator="lessThan">
      <formula>0</formula>
    </cfRule>
  </conditionalFormatting>
  <conditionalFormatting sqref="AN18:AN19">
    <cfRule type="cellIs" dxfId="504" priority="362" stopIfTrue="1" operator="lessThan">
      <formula>0</formula>
    </cfRule>
  </conditionalFormatting>
  <conditionalFormatting sqref="AU47">
    <cfRule type="cellIs" dxfId="503" priority="31" stopIfTrue="1" operator="lessThan">
      <formula>0</formula>
    </cfRule>
  </conditionalFormatting>
  <conditionalFormatting sqref="AS26">
    <cfRule type="cellIs" dxfId="502" priority="66" stopIfTrue="1" operator="lessThan">
      <formula>0</formula>
    </cfRule>
  </conditionalFormatting>
  <conditionalFormatting sqref="AT26">
    <cfRule type="cellIs" dxfId="501" priority="65" stopIfTrue="1" operator="lessThan">
      <formula>0</formula>
    </cfRule>
  </conditionalFormatting>
  <conditionalFormatting sqref="D5:D7">
    <cfRule type="cellIs" dxfId="500" priority="484" stopIfTrue="1" operator="lessThan">
      <formula>0</formula>
    </cfRule>
  </conditionalFormatting>
  <conditionalFormatting sqref="AU51">
    <cfRule type="cellIs" dxfId="499" priority="22" stopIfTrue="1" operator="lessThan">
      <formula>0</formula>
    </cfRule>
  </conditionalFormatting>
  <conditionalFormatting sqref="J5:J7 K5">
    <cfRule type="cellIs" dxfId="498" priority="482" stopIfTrue="1" operator="lessThan">
      <formula>0</formula>
    </cfRule>
  </conditionalFormatting>
  <conditionalFormatting sqref="AT52">
    <cfRule type="cellIs" dxfId="497" priority="20" stopIfTrue="1" operator="lessThan">
      <formula>0</formula>
    </cfRule>
  </conditionalFormatting>
  <conditionalFormatting sqref="P5:P7 Q5">
    <cfRule type="cellIs" dxfId="496" priority="480" stopIfTrue="1" operator="lessThan">
      <formula>0</formula>
    </cfRule>
  </conditionalFormatting>
  <conditionalFormatting sqref="U5:U7">
    <cfRule type="cellIs" dxfId="495" priority="479" stopIfTrue="1" operator="lessThan">
      <formula>0</formula>
    </cfRule>
  </conditionalFormatting>
  <conditionalFormatting sqref="X5:X7">
    <cfRule type="cellIs" dxfId="494" priority="478" stopIfTrue="1" operator="lessThan">
      <formula>0</formula>
    </cfRule>
  </conditionalFormatting>
  <conditionalFormatting sqref="AA5:AA7">
    <cfRule type="cellIs" dxfId="493" priority="477" stopIfTrue="1" operator="lessThan">
      <formula>0</formula>
    </cfRule>
  </conditionalFormatting>
  <conditionalFormatting sqref="AD5:AD7">
    <cfRule type="cellIs" dxfId="492" priority="476" stopIfTrue="1" operator="lessThan">
      <formula>0</formula>
    </cfRule>
  </conditionalFormatting>
  <conditionalFormatting sqref="AI5:AI7">
    <cfRule type="cellIs" dxfId="491" priority="475" stopIfTrue="1" operator="lessThan">
      <formula>0</formula>
    </cfRule>
  </conditionalFormatting>
  <conditionalFormatting sqref="AN5:AN7">
    <cfRule type="cellIs" dxfId="490" priority="474" stopIfTrue="1" operator="lessThan">
      <formula>0</formula>
    </cfRule>
  </conditionalFormatting>
  <conditionalFormatting sqref="AS5:AS7">
    <cfRule type="cellIs" dxfId="489" priority="473" stopIfTrue="1" operator="lessThan">
      <formula>0</formula>
    </cfRule>
  </conditionalFormatting>
  <conditionalFormatting sqref="AT5:AT7">
    <cfRule type="cellIs" dxfId="488" priority="472" stopIfTrue="1" operator="lessThan">
      <formula>0</formula>
    </cfRule>
  </conditionalFormatting>
  <conditionalFormatting sqref="AU5:AU7">
    <cfRule type="cellIs" dxfId="487" priority="471" stopIfTrue="1" operator="lessThan">
      <formula>0</formula>
    </cfRule>
  </conditionalFormatting>
  <conditionalFormatting sqref="D9">
    <cfRule type="cellIs" dxfId="486" priority="470" stopIfTrue="1" operator="lessThan">
      <formula>0</formula>
    </cfRule>
  </conditionalFormatting>
  <conditionalFormatting sqref="D11:D20 E11 E13 E20 E15:E17">
    <cfRule type="cellIs" dxfId="485" priority="469" stopIfTrue="1" operator="lessThan">
      <formula>0</formula>
    </cfRule>
  </conditionalFormatting>
  <conditionalFormatting sqref="E10:H10">
    <cfRule type="cellIs" dxfId="484" priority="468" stopIfTrue="1" operator="lessThan">
      <formula>0</formula>
    </cfRule>
  </conditionalFormatting>
  <conditionalFormatting sqref="F11:H11">
    <cfRule type="cellIs" dxfId="483" priority="467" stopIfTrue="1" operator="lessThan">
      <formula>0</formula>
    </cfRule>
  </conditionalFormatting>
  <conditionalFormatting sqref="E14:H14 F13:H13 F15:H16">
    <cfRule type="cellIs" dxfId="482" priority="466" stopIfTrue="1" operator="lessThan">
      <formula>0</formula>
    </cfRule>
  </conditionalFormatting>
  <conditionalFormatting sqref="E18:I19 F20:H20">
    <cfRule type="cellIs" dxfId="481" priority="465" stopIfTrue="1" operator="lessThan">
      <formula>0</formula>
    </cfRule>
  </conditionalFormatting>
  <conditionalFormatting sqref="H17">
    <cfRule type="cellIs" dxfId="480" priority="464" stopIfTrue="1" operator="lessThan">
      <formula>0</formula>
    </cfRule>
  </conditionalFormatting>
  <conditionalFormatting sqref="D23">
    <cfRule type="cellIs" dxfId="479" priority="463" stopIfTrue="1" operator="lessThan">
      <formula>0</formula>
    </cfRule>
  </conditionalFormatting>
  <conditionalFormatting sqref="D26">
    <cfRule type="cellIs" dxfId="478" priority="462" stopIfTrue="1" operator="lessThan">
      <formula>0</formula>
    </cfRule>
  </conditionalFormatting>
  <conditionalFormatting sqref="D28">
    <cfRule type="cellIs" dxfId="477" priority="461" stopIfTrue="1" operator="lessThan">
      <formula>0</formula>
    </cfRule>
  </conditionalFormatting>
  <conditionalFormatting sqref="D30">
    <cfRule type="cellIs" dxfId="476" priority="460" stopIfTrue="1" operator="lessThan">
      <formula>0</formula>
    </cfRule>
  </conditionalFormatting>
  <conditionalFormatting sqref="D32">
    <cfRule type="cellIs" dxfId="475" priority="459" stopIfTrue="1" operator="lessThan">
      <formula>0</formula>
    </cfRule>
  </conditionalFormatting>
  <conditionalFormatting sqref="AU57">
    <cfRule type="cellIs" dxfId="474" priority="10" stopIfTrue="1" operator="lessThan">
      <formula>0</formula>
    </cfRule>
  </conditionalFormatting>
  <conditionalFormatting sqref="D34">
    <cfRule type="cellIs" dxfId="473" priority="458" stopIfTrue="1" operator="lessThan">
      <formula>0</formula>
    </cfRule>
  </conditionalFormatting>
  <conditionalFormatting sqref="D38">
    <cfRule type="cellIs" dxfId="472" priority="457" stopIfTrue="1" operator="lessThan">
      <formula>0</formula>
    </cfRule>
  </conditionalFormatting>
  <conditionalFormatting sqref="D41">
    <cfRule type="cellIs" dxfId="471" priority="456" stopIfTrue="1" operator="lessThan">
      <formula>0</formula>
    </cfRule>
  </conditionalFormatting>
  <conditionalFormatting sqref="D43">
    <cfRule type="cellIs" dxfId="470" priority="455" stopIfTrue="1" operator="lessThan">
      <formula>0</formula>
    </cfRule>
  </conditionalFormatting>
  <conditionalFormatting sqref="D47">
    <cfRule type="cellIs" dxfId="469" priority="454" stopIfTrue="1" operator="lessThan">
      <formula>0</formula>
    </cfRule>
  </conditionalFormatting>
  <conditionalFormatting sqref="D50">
    <cfRule type="cellIs" dxfId="468" priority="453" stopIfTrue="1" operator="lessThan">
      <formula>0</formula>
    </cfRule>
  </conditionalFormatting>
  <conditionalFormatting sqref="E24:H24">
    <cfRule type="cellIs" dxfId="467" priority="451" stopIfTrue="1" operator="lessThan">
      <formula>0</formula>
    </cfRule>
  </conditionalFormatting>
  <conditionalFormatting sqref="E27:H27">
    <cfRule type="cellIs" dxfId="466" priority="450" stopIfTrue="1" operator="lessThan">
      <formula>0</formula>
    </cfRule>
  </conditionalFormatting>
  <conditionalFormatting sqref="E31:H31">
    <cfRule type="cellIs" dxfId="465" priority="449" stopIfTrue="1" operator="lessThan">
      <formula>0</formula>
    </cfRule>
  </conditionalFormatting>
  <conditionalFormatting sqref="E35:H35">
    <cfRule type="cellIs" dxfId="464" priority="448" stopIfTrue="1" operator="lessThan">
      <formula>0</formula>
    </cfRule>
  </conditionalFormatting>
  <conditionalFormatting sqref="F39:H39">
    <cfRule type="cellIs" dxfId="463" priority="447" stopIfTrue="1" operator="lessThan">
      <formula>0</formula>
    </cfRule>
  </conditionalFormatting>
  <conditionalFormatting sqref="F42:H42">
    <cfRule type="cellIs" dxfId="462" priority="446" stopIfTrue="1" operator="lessThan">
      <formula>0</formula>
    </cfRule>
  </conditionalFormatting>
  <conditionalFormatting sqref="D36">
    <cfRule type="cellIs" dxfId="461" priority="445" stopIfTrue="1" operator="lessThan">
      <formula>0</formula>
    </cfRule>
  </conditionalFormatting>
  <conditionalFormatting sqref="E36:H36">
    <cfRule type="cellIs" dxfId="460" priority="444" stopIfTrue="1" operator="lessThan">
      <formula>0</formula>
    </cfRule>
  </conditionalFormatting>
  <conditionalFormatting sqref="D45">
    <cfRule type="cellIs" dxfId="459" priority="443" stopIfTrue="1" operator="lessThan">
      <formula>0</formula>
    </cfRule>
  </conditionalFormatting>
  <conditionalFormatting sqref="E45:H45">
    <cfRule type="cellIs" dxfId="458" priority="442" stopIfTrue="1" operator="lessThan">
      <formula>0</formula>
    </cfRule>
  </conditionalFormatting>
  <conditionalFormatting sqref="D46">
    <cfRule type="cellIs" dxfId="457" priority="441" stopIfTrue="1" operator="lessThan">
      <formula>0</formula>
    </cfRule>
  </conditionalFormatting>
  <conditionalFormatting sqref="E46:H46">
    <cfRule type="cellIs" dxfId="456" priority="440" stopIfTrue="1" operator="lessThan">
      <formula>0</formula>
    </cfRule>
  </conditionalFormatting>
  <conditionalFormatting sqref="D49:E49">
    <cfRule type="cellIs" dxfId="455" priority="439" stopIfTrue="1" operator="lessThan">
      <formula>0</formula>
    </cfRule>
  </conditionalFormatting>
  <conditionalFormatting sqref="F49:H49">
    <cfRule type="cellIs" dxfId="454" priority="438" stopIfTrue="1" operator="lessThan">
      <formula>0</formula>
    </cfRule>
  </conditionalFormatting>
  <conditionalFormatting sqref="D51">
    <cfRule type="cellIs" dxfId="453" priority="437" stopIfTrue="1" operator="lessThan">
      <formula>0</formula>
    </cfRule>
  </conditionalFormatting>
  <conditionalFormatting sqref="E51:I51">
    <cfRule type="cellIs" dxfId="452" priority="436" stopIfTrue="1" operator="lessThan">
      <formula>0</formula>
    </cfRule>
  </conditionalFormatting>
  <conditionalFormatting sqref="D52">
    <cfRule type="cellIs" dxfId="451" priority="435" stopIfTrue="1" operator="lessThan">
      <formula>0</formula>
    </cfRule>
  </conditionalFormatting>
  <conditionalFormatting sqref="E52:H52">
    <cfRule type="cellIs" dxfId="450" priority="434" stopIfTrue="1" operator="lessThan">
      <formula>0</formula>
    </cfRule>
  </conditionalFormatting>
  <conditionalFormatting sqref="D53">
    <cfRule type="cellIs" dxfId="449" priority="433" stopIfTrue="1" operator="lessThan">
      <formula>0</formula>
    </cfRule>
  </conditionalFormatting>
  <conditionalFormatting sqref="E53:H53">
    <cfRule type="cellIs" dxfId="448" priority="432" stopIfTrue="1" operator="lessThan">
      <formula>0</formula>
    </cfRule>
  </conditionalFormatting>
  <conditionalFormatting sqref="D56">
    <cfRule type="cellIs" dxfId="447" priority="431" stopIfTrue="1" operator="lessThan">
      <formula>0</formula>
    </cfRule>
  </conditionalFormatting>
  <conditionalFormatting sqref="E56:I56">
    <cfRule type="cellIs" dxfId="446" priority="430" stopIfTrue="1" operator="lessThan">
      <formula>0</formula>
    </cfRule>
  </conditionalFormatting>
  <conditionalFormatting sqref="D57">
    <cfRule type="cellIs" dxfId="445" priority="429" stopIfTrue="1" operator="lessThan">
      <formula>0</formula>
    </cfRule>
  </conditionalFormatting>
  <conditionalFormatting sqref="E57:I57">
    <cfRule type="cellIs" dxfId="444" priority="428" stopIfTrue="1" operator="lessThan">
      <formula>0</formula>
    </cfRule>
  </conditionalFormatting>
  <conditionalFormatting sqref="D58">
    <cfRule type="cellIs" dxfId="443" priority="427" stopIfTrue="1" operator="lessThan">
      <formula>0</formula>
    </cfRule>
  </conditionalFormatting>
  <conditionalFormatting sqref="E58:I58">
    <cfRule type="cellIs" dxfId="442" priority="426" stopIfTrue="1" operator="lessThan">
      <formula>0</formula>
    </cfRule>
  </conditionalFormatting>
  <conditionalFormatting sqref="J9">
    <cfRule type="cellIs" dxfId="441" priority="425" stopIfTrue="1" operator="lessThan">
      <formula>0</formula>
    </cfRule>
  </conditionalFormatting>
  <conditionalFormatting sqref="J11:J14">
    <cfRule type="cellIs" dxfId="440" priority="424" stopIfTrue="1" operator="lessThan">
      <formula>0</formula>
    </cfRule>
  </conditionalFormatting>
  <conditionalFormatting sqref="K10:N10">
    <cfRule type="cellIs" dxfId="439" priority="423" stopIfTrue="1" operator="lessThan">
      <formula>0</formula>
    </cfRule>
  </conditionalFormatting>
  <conditionalFormatting sqref="K11:N11">
    <cfRule type="cellIs" dxfId="438" priority="422" stopIfTrue="1" operator="lessThan">
      <formula>0</formula>
    </cfRule>
  </conditionalFormatting>
  <conditionalFormatting sqref="K13:N14">
    <cfRule type="cellIs" dxfId="437" priority="421" stopIfTrue="1" operator="lessThan">
      <formula>0</formula>
    </cfRule>
  </conditionalFormatting>
  <conditionalFormatting sqref="J16:J19 K16">
    <cfRule type="cellIs" dxfId="436" priority="420" stopIfTrue="1" operator="lessThan">
      <formula>0</formula>
    </cfRule>
  </conditionalFormatting>
  <conditionalFormatting sqref="L16:N16">
    <cfRule type="cellIs" dxfId="435" priority="419" stopIfTrue="1" operator="lessThan">
      <formula>0</formula>
    </cfRule>
  </conditionalFormatting>
  <conditionalFormatting sqref="K18:N19">
    <cfRule type="cellIs" dxfId="434" priority="418" stopIfTrue="1" operator="lessThan">
      <formula>0</formula>
    </cfRule>
  </conditionalFormatting>
  <conditionalFormatting sqref="L17:N17">
    <cfRule type="cellIs" dxfId="433" priority="417" stopIfTrue="1" operator="lessThan">
      <formula>0</formula>
    </cfRule>
  </conditionalFormatting>
  <conditionalFormatting sqref="P9">
    <cfRule type="cellIs" dxfId="432" priority="416" stopIfTrue="1" operator="lessThan">
      <formula>0</formula>
    </cfRule>
  </conditionalFormatting>
  <conditionalFormatting sqref="P11:P14">
    <cfRule type="cellIs" dxfId="431" priority="415" stopIfTrue="1" operator="lessThan">
      <formula>0</formula>
    </cfRule>
  </conditionalFormatting>
  <conditionalFormatting sqref="Q10:T10">
    <cfRule type="cellIs" dxfId="430" priority="414" stopIfTrue="1" operator="lessThan">
      <formula>0</formula>
    </cfRule>
  </conditionalFormatting>
  <conditionalFormatting sqref="Q11:T11">
    <cfRule type="cellIs" dxfId="429" priority="413" stopIfTrue="1" operator="lessThan">
      <formula>0</formula>
    </cfRule>
  </conditionalFormatting>
  <conditionalFormatting sqref="Q13:T14">
    <cfRule type="cellIs" dxfId="428" priority="412" stopIfTrue="1" operator="lessThan">
      <formula>0</formula>
    </cfRule>
  </conditionalFormatting>
  <conditionalFormatting sqref="P18:P19">
    <cfRule type="cellIs" dxfId="427" priority="411" stopIfTrue="1" operator="lessThan">
      <formula>0</formula>
    </cfRule>
  </conditionalFormatting>
  <conditionalFormatting sqref="Q18:T19">
    <cfRule type="cellIs" dxfId="426" priority="410" stopIfTrue="1" operator="lessThan">
      <formula>0</formula>
    </cfRule>
  </conditionalFormatting>
  <conditionalFormatting sqref="U9">
    <cfRule type="cellIs" dxfId="425" priority="409" stopIfTrue="1" operator="lessThan">
      <formula>0</formula>
    </cfRule>
  </conditionalFormatting>
  <conditionalFormatting sqref="U11:U14">
    <cfRule type="cellIs" dxfId="424" priority="408" stopIfTrue="1" operator="lessThan">
      <formula>0</formula>
    </cfRule>
  </conditionalFormatting>
  <conditionalFormatting sqref="V10">
    <cfRule type="cellIs" dxfId="423" priority="407" stopIfTrue="1" operator="lessThan">
      <formula>0</formula>
    </cfRule>
  </conditionalFormatting>
  <conditionalFormatting sqref="V11">
    <cfRule type="cellIs" dxfId="422" priority="406" stopIfTrue="1" operator="lessThan">
      <formula>0</formula>
    </cfRule>
  </conditionalFormatting>
  <conditionalFormatting sqref="V13:V14">
    <cfRule type="cellIs" dxfId="421" priority="405" stopIfTrue="1" operator="lessThan">
      <formula>0</formula>
    </cfRule>
  </conditionalFormatting>
  <conditionalFormatting sqref="U18:U19">
    <cfRule type="cellIs" dxfId="420" priority="404" stopIfTrue="1" operator="lessThan">
      <formula>0</formula>
    </cfRule>
  </conditionalFormatting>
  <conditionalFormatting sqref="V18:V19">
    <cfRule type="cellIs" dxfId="419" priority="403" stopIfTrue="1" operator="lessThan">
      <formula>0</formula>
    </cfRule>
  </conditionalFormatting>
  <conditionalFormatting sqref="W10">
    <cfRule type="cellIs" dxfId="418" priority="402" stopIfTrue="1" operator="lessThan">
      <formula>0</formula>
    </cfRule>
  </conditionalFormatting>
  <conditionalFormatting sqref="W11">
    <cfRule type="cellIs" dxfId="417" priority="401" stopIfTrue="1" operator="lessThan">
      <formula>0</formula>
    </cfRule>
  </conditionalFormatting>
  <conditionalFormatting sqref="W13:W14">
    <cfRule type="cellIs" dxfId="416" priority="400" stopIfTrue="1" operator="lessThan">
      <formula>0</formula>
    </cfRule>
  </conditionalFormatting>
  <conditionalFormatting sqref="W18:W19">
    <cfRule type="cellIs" dxfId="415" priority="399" stopIfTrue="1" operator="lessThan">
      <formula>0</formula>
    </cfRule>
  </conditionalFormatting>
  <conditionalFormatting sqref="X9">
    <cfRule type="cellIs" dxfId="414" priority="398" stopIfTrue="1" operator="lessThan">
      <formula>0</formula>
    </cfRule>
  </conditionalFormatting>
  <conditionalFormatting sqref="X11:X14">
    <cfRule type="cellIs" dxfId="413" priority="397" stopIfTrue="1" operator="lessThan">
      <formula>0</formula>
    </cfRule>
  </conditionalFormatting>
  <conditionalFormatting sqref="Y10">
    <cfRule type="cellIs" dxfId="412" priority="396" stopIfTrue="1" operator="lessThan">
      <formula>0</formula>
    </cfRule>
  </conditionalFormatting>
  <conditionalFormatting sqref="Y11">
    <cfRule type="cellIs" dxfId="411" priority="395" stopIfTrue="1" operator="lessThan">
      <formula>0</formula>
    </cfRule>
  </conditionalFormatting>
  <conditionalFormatting sqref="Y13:Y14">
    <cfRule type="cellIs" dxfId="410" priority="394" stopIfTrue="1" operator="lessThan">
      <formula>0</formula>
    </cfRule>
  </conditionalFormatting>
  <conditionalFormatting sqref="X18:X19">
    <cfRule type="cellIs" dxfId="409" priority="393" stopIfTrue="1" operator="lessThan">
      <formula>0</formula>
    </cfRule>
  </conditionalFormatting>
  <conditionalFormatting sqref="Y18:Y19">
    <cfRule type="cellIs" dxfId="408" priority="392" stopIfTrue="1" operator="lessThan">
      <formula>0</formula>
    </cfRule>
  </conditionalFormatting>
  <conditionalFormatting sqref="Z10">
    <cfRule type="cellIs" dxfId="407" priority="391" stopIfTrue="1" operator="lessThan">
      <formula>0</formula>
    </cfRule>
  </conditionalFormatting>
  <conditionalFormatting sqref="Z11">
    <cfRule type="cellIs" dxfId="406" priority="390" stopIfTrue="1" operator="lessThan">
      <formula>0</formula>
    </cfRule>
  </conditionalFormatting>
  <conditionalFormatting sqref="Z13:Z14">
    <cfRule type="cellIs" dxfId="405" priority="389" stopIfTrue="1" operator="lessThan">
      <formula>0</formula>
    </cfRule>
  </conditionalFormatting>
  <conditionalFormatting sqref="AA9">
    <cfRule type="cellIs" dxfId="404" priority="387" stopIfTrue="1" operator="lessThan">
      <formula>0</formula>
    </cfRule>
  </conditionalFormatting>
  <conditionalFormatting sqref="AB10">
    <cfRule type="cellIs" dxfId="403" priority="385" stopIfTrue="1" operator="lessThan">
      <formula>0</formula>
    </cfRule>
  </conditionalFormatting>
  <conditionalFormatting sqref="AB11">
    <cfRule type="cellIs" dxfId="402" priority="384" stopIfTrue="1" operator="lessThan">
      <formula>0</formula>
    </cfRule>
  </conditionalFormatting>
  <conditionalFormatting sqref="AB13:AB14">
    <cfRule type="cellIs" dxfId="401" priority="383" stopIfTrue="1" operator="lessThan">
      <formula>0</formula>
    </cfRule>
  </conditionalFormatting>
  <conditionalFormatting sqref="AA18:AA19">
    <cfRule type="cellIs" dxfId="400" priority="382" stopIfTrue="1" operator="lessThan">
      <formula>0</formula>
    </cfRule>
  </conditionalFormatting>
  <conditionalFormatting sqref="AB18:AB19">
    <cfRule type="cellIs" dxfId="399" priority="381" stopIfTrue="1" operator="lessThan">
      <formula>0</formula>
    </cfRule>
  </conditionalFormatting>
  <conditionalFormatting sqref="AC10">
    <cfRule type="cellIs" dxfId="398" priority="380" stopIfTrue="1" operator="lessThan">
      <formula>0</formula>
    </cfRule>
  </conditionalFormatting>
  <conditionalFormatting sqref="AC11">
    <cfRule type="cellIs" dxfId="397" priority="379" stopIfTrue="1" operator="lessThan">
      <formula>0</formula>
    </cfRule>
  </conditionalFormatting>
  <conditionalFormatting sqref="AC13:AC14">
    <cfRule type="cellIs" dxfId="396" priority="378" stopIfTrue="1" operator="lessThan">
      <formula>0</formula>
    </cfRule>
  </conditionalFormatting>
  <conditionalFormatting sqref="AC18:AC19">
    <cfRule type="cellIs" dxfId="395" priority="377" stopIfTrue="1" operator="lessThan">
      <formula>0</formula>
    </cfRule>
  </conditionalFormatting>
  <conditionalFormatting sqref="AD9">
    <cfRule type="cellIs" dxfId="394" priority="376" stopIfTrue="1" operator="lessThan">
      <formula>0</formula>
    </cfRule>
  </conditionalFormatting>
  <conditionalFormatting sqref="AD11:AD14">
    <cfRule type="cellIs" dxfId="393" priority="375" stopIfTrue="1" operator="lessThan">
      <formula>0</formula>
    </cfRule>
  </conditionalFormatting>
  <conditionalFormatting sqref="AD18:AD19">
    <cfRule type="cellIs" dxfId="392" priority="374" stopIfTrue="1" operator="lessThan">
      <formula>0</formula>
    </cfRule>
  </conditionalFormatting>
  <conditionalFormatting sqref="AS57">
    <cfRule type="cellIs" dxfId="391" priority="12" stopIfTrue="1" operator="lessThan">
      <formula>0</formula>
    </cfRule>
  </conditionalFormatting>
  <conditionalFormatting sqref="AT57">
    <cfRule type="cellIs" dxfId="390" priority="11" stopIfTrue="1" operator="lessThan">
      <formula>0</formula>
    </cfRule>
  </conditionalFormatting>
  <conditionalFormatting sqref="AI9">
    <cfRule type="cellIs" dxfId="389" priority="370" stopIfTrue="1" operator="lessThan">
      <formula>0</formula>
    </cfRule>
  </conditionalFormatting>
  <conditionalFormatting sqref="AI11:AI14">
    <cfRule type="cellIs" dxfId="388" priority="369" stopIfTrue="1" operator="lessThan">
      <formula>0</formula>
    </cfRule>
  </conditionalFormatting>
  <conditionalFormatting sqref="AI18:AI19">
    <cfRule type="cellIs" dxfId="387" priority="368" stopIfTrue="1" operator="lessThan">
      <formula>0</formula>
    </cfRule>
  </conditionalFormatting>
  <conditionalFormatting sqref="AN9">
    <cfRule type="cellIs" dxfId="386" priority="367" stopIfTrue="1" operator="lessThan">
      <formula>0</formula>
    </cfRule>
  </conditionalFormatting>
  <conditionalFormatting sqref="AN11:AN14">
    <cfRule type="cellIs" dxfId="385" priority="366" stopIfTrue="1" operator="lessThan">
      <formula>0</formula>
    </cfRule>
  </conditionalFormatting>
  <conditionalFormatting sqref="AO10:AR10">
    <cfRule type="cellIs" dxfId="384" priority="365" stopIfTrue="1" operator="lessThan">
      <formula>0</formula>
    </cfRule>
  </conditionalFormatting>
  <conditionalFormatting sqref="AO11:AR11">
    <cfRule type="cellIs" dxfId="383" priority="364" stopIfTrue="1" operator="lessThan">
      <formula>0</formula>
    </cfRule>
  </conditionalFormatting>
  <conditionalFormatting sqref="AO13:AR14">
    <cfRule type="cellIs" dxfId="382" priority="363" stopIfTrue="1" operator="lessThan">
      <formula>0</formula>
    </cfRule>
  </conditionalFormatting>
  <conditionalFormatting sqref="AO18:AR19">
    <cfRule type="cellIs" dxfId="381" priority="361" stopIfTrue="1" operator="lessThan">
      <formula>0</formula>
    </cfRule>
  </conditionalFormatting>
  <conditionalFormatting sqref="AS9">
    <cfRule type="cellIs" dxfId="380" priority="360" stopIfTrue="1" operator="lessThan">
      <formula>0</formula>
    </cfRule>
  </conditionalFormatting>
  <conditionalFormatting sqref="AT9">
    <cfRule type="cellIs" dxfId="379" priority="359" stopIfTrue="1" operator="lessThan">
      <formula>0</formula>
    </cfRule>
  </conditionalFormatting>
  <conditionalFormatting sqref="AU9">
    <cfRule type="cellIs" dxfId="378" priority="358" stopIfTrue="1" operator="lessThan">
      <formula>0</formula>
    </cfRule>
  </conditionalFormatting>
  <conditionalFormatting sqref="AS11">
    <cfRule type="cellIs" dxfId="377" priority="357" stopIfTrue="1" operator="lessThan">
      <formula>0</formula>
    </cfRule>
  </conditionalFormatting>
  <conditionalFormatting sqref="AT11">
    <cfRule type="cellIs" dxfId="376" priority="356" stopIfTrue="1" operator="lessThan">
      <formula>0</formula>
    </cfRule>
  </conditionalFormatting>
  <conditionalFormatting sqref="AU11">
    <cfRule type="cellIs" dxfId="375" priority="355" stopIfTrue="1" operator="lessThan">
      <formula>0</formula>
    </cfRule>
  </conditionalFormatting>
  <conditionalFormatting sqref="AS12">
    <cfRule type="cellIs" dxfId="374" priority="354" stopIfTrue="1" operator="lessThan">
      <formula>0</formula>
    </cfRule>
  </conditionalFormatting>
  <conditionalFormatting sqref="AT12">
    <cfRule type="cellIs" dxfId="373" priority="353" stopIfTrue="1" operator="lessThan">
      <formula>0</formula>
    </cfRule>
  </conditionalFormatting>
  <conditionalFormatting sqref="AU12">
    <cfRule type="cellIs" dxfId="372" priority="352" stopIfTrue="1" operator="lessThan">
      <formula>0</formula>
    </cfRule>
  </conditionalFormatting>
  <conditionalFormatting sqref="AS13">
    <cfRule type="cellIs" dxfId="371" priority="351" stopIfTrue="1" operator="lessThan">
      <formula>0</formula>
    </cfRule>
  </conditionalFormatting>
  <conditionalFormatting sqref="AT13">
    <cfRule type="cellIs" dxfId="370" priority="350" stopIfTrue="1" operator="lessThan">
      <formula>0</formula>
    </cfRule>
  </conditionalFormatting>
  <conditionalFormatting sqref="AU13">
    <cfRule type="cellIs" dxfId="369" priority="349" stopIfTrue="1" operator="lessThan">
      <formula>0</formula>
    </cfRule>
  </conditionalFormatting>
  <conditionalFormatting sqref="AS14">
    <cfRule type="cellIs" dxfId="368" priority="348" stopIfTrue="1" operator="lessThan">
      <formula>0</formula>
    </cfRule>
  </conditionalFormatting>
  <conditionalFormatting sqref="AT14">
    <cfRule type="cellIs" dxfId="367" priority="347" stopIfTrue="1" operator="lessThan">
      <formula>0</formula>
    </cfRule>
  </conditionalFormatting>
  <conditionalFormatting sqref="AU14">
    <cfRule type="cellIs" dxfId="366" priority="346" stopIfTrue="1" operator="lessThan">
      <formula>0</formula>
    </cfRule>
  </conditionalFormatting>
  <conditionalFormatting sqref="AS18">
    <cfRule type="cellIs" dxfId="365" priority="345" stopIfTrue="1" operator="lessThan">
      <formula>0</formula>
    </cfRule>
  </conditionalFormatting>
  <conditionalFormatting sqref="AT18">
    <cfRule type="cellIs" dxfId="364" priority="344" stopIfTrue="1" operator="lessThan">
      <formula>0</formula>
    </cfRule>
  </conditionalFormatting>
  <conditionalFormatting sqref="AU18">
    <cfRule type="cellIs" dxfId="363" priority="343" stopIfTrue="1" operator="lessThan">
      <formula>0</formula>
    </cfRule>
  </conditionalFormatting>
  <conditionalFormatting sqref="AS19">
    <cfRule type="cellIs" dxfId="362" priority="342" stopIfTrue="1" operator="lessThan">
      <formula>0</formula>
    </cfRule>
  </conditionalFormatting>
  <conditionalFormatting sqref="AT19">
    <cfRule type="cellIs" dxfId="361" priority="341" stopIfTrue="1" operator="lessThan">
      <formula>0</formula>
    </cfRule>
  </conditionalFormatting>
  <conditionalFormatting sqref="AU19">
    <cfRule type="cellIs" dxfId="360" priority="340" stopIfTrue="1" operator="lessThan">
      <formula>0</formula>
    </cfRule>
  </conditionalFormatting>
  <conditionalFormatting sqref="J23">
    <cfRule type="cellIs" dxfId="359" priority="339" stopIfTrue="1" operator="lessThan">
      <formula>0</formula>
    </cfRule>
  </conditionalFormatting>
  <conditionalFormatting sqref="J26">
    <cfRule type="cellIs" dxfId="358" priority="338" stopIfTrue="1" operator="lessThan">
      <formula>0</formula>
    </cfRule>
  </conditionalFormatting>
  <conditionalFormatting sqref="J28">
    <cfRule type="cellIs" dxfId="357" priority="337" stopIfTrue="1" operator="lessThan">
      <formula>0</formula>
    </cfRule>
  </conditionalFormatting>
  <conditionalFormatting sqref="J30">
    <cfRule type="cellIs" dxfId="356" priority="336" stopIfTrue="1" operator="lessThan">
      <formula>0</formula>
    </cfRule>
  </conditionalFormatting>
  <conditionalFormatting sqref="J32">
    <cfRule type="cellIs" dxfId="355" priority="335" stopIfTrue="1" operator="lessThan">
      <formula>0</formula>
    </cfRule>
  </conditionalFormatting>
  <conditionalFormatting sqref="J34">
    <cfRule type="cellIs" dxfId="354" priority="334" stopIfTrue="1" operator="lessThan">
      <formula>0</formula>
    </cfRule>
  </conditionalFormatting>
  <conditionalFormatting sqref="J38">
    <cfRule type="cellIs" dxfId="353" priority="333" stopIfTrue="1" operator="lessThan">
      <formula>0</formula>
    </cfRule>
  </conditionalFormatting>
  <conditionalFormatting sqref="J41">
    <cfRule type="cellIs" dxfId="352" priority="332" stopIfTrue="1" operator="lessThan">
      <formula>0</formula>
    </cfRule>
  </conditionalFormatting>
  <conditionalFormatting sqref="J43">
    <cfRule type="cellIs" dxfId="351" priority="331" stopIfTrue="1" operator="lessThan">
      <formula>0</formula>
    </cfRule>
  </conditionalFormatting>
  <conditionalFormatting sqref="J47">
    <cfRule type="cellIs" dxfId="350" priority="330" stopIfTrue="1" operator="lessThan">
      <formula>0</formula>
    </cfRule>
  </conditionalFormatting>
  <conditionalFormatting sqref="J50">
    <cfRule type="cellIs" dxfId="349" priority="329" stopIfTrue="1" operator="lessThan">
      <formula>0</formula>
    </cfRule>
  </conditionalFormatting>
  <conditionalFormatting sqref="K24:N24">
    <cfRule type="cellIs" dxfId="348" priority="328" stopIfTrue="1" operator="lessThan">
      <formula>0</formula>
    </cfRule>
  </conditionalFormatting>
  <conditionalFormatting sqref="K27:M27">
    <cfRule type="cellIs" dxfId="347" priority="327" stopIfTrue="1" operator="lessThan">
      <formula>0</formula>
    </cfRule>
  </conditionalFormatting>
  <conditionalFormatting sqref="K31:M31">
    <cfRule type="cellIs" dxfId="346" priority="326" stopIfTrue="1" operator="lessThan">
      <formula>0</formula>
    </cfRule>
  </conditionalFormatting>
  <conditionalFormatting sqref="K35:M35">
    <cfRule type="cellIs" dxfId="345" priority="325" stopIfTrue="1" operator="lessThan">
      <formula>0</formula>
    </cfRule>
  </conditionalFormatting>
  <conditionalFormatting sqref="K39:N39">
    <cfRule type="cellIs" dxfId="344" priority="324" stopIfTrue="1" operator="lessThan">
      <formula>0</formula>
    </cfRule>
  </conditionalFormatting>
  <conditionalFormatting sqref="K42:N42">
    <cfRule type="cellIs" dxfId="343" priority="323" stopIfTrue="1" operator="lessThan">
      <formula>0</formula>
    </cfRule>
  </conditionalFormatting>
  <conditionalFormatting sqref="J36">
    <cfRule type="cellIs" dxfId="342" priority="322" stopIfTrue="1" operator="lessThan">
      <formula>0</formula>
    </cfRule>
  </conditionalFormatting>
  <conditionalFormatting sqref="K36:N36">
    <cfRule type="cellIs" dxfId="341" priority="321" stopIfTrue="1" operator="lessThan">
      <formula>0</formula>
    </cfRule>
  </conditionalFormatting>
  <conditionalFormatting sqref="J45">
    <cfRule type="cellIs" dxfId="340" priority="320" stopIfTrue="1" operator="lessThan">
      <formula>0</formula>
    </cfRule>
  </conditionalFormatting>
  <conditionalFormatting sqref="K45:N45">
    <cfRule type="cellIs" dxfId="339" priority="319" stopIfTrue="1" operator="lessThan">
      <formula>0</formula>
    </cfRule>
  </conditionalFormatting>
  <conditionalFormatting sqref="J46">
    <cfRule type="cellIs" dxfId="338" priority="318" stopIfTrue="1" operator="lessThan">
      <formula>0</formula>
    </cfRule>
  </conditionalFormatting>
  <conditionalFormatting sqref="K46:N46">
    <cfRule type="cellIs" dxfId="337" priority="317" stopIfTrue="1" operator="lessThan">
      <formula>0</formula>
    </cfRule>
  </conditionalFormatting>
  <conditionalFormatting sqref="J49">
    <cfRule type="cellIs" dxfId="336" priority="316" stopIfTrue="1" operator="lessThan">
      <formula>0</formula>
    </cfRule>
  </conditionalFormatting>
  <conditionalFormatting sqref="K49:N49">
    <cfRule type="cellIs" dxfId="335" priority="315" stopIfTrue="1" operator="lessThan">
      <formula>0</formula>
    </cfRule>
  </conditionalFormatting>
  <conditionalFormatting sqref="J51">
    <cfRule type="cellIs" dxfId="334" priority="314" stopIfTrue="1" operator="lessThan">
      <formula>0</formula>
    </cfRule>
  </conditionalFormatting>
  <conditionalFormatting sqref="K51:N51">
    <cfRule type="cellIs" dxfId="333" priority="313" stopIfTrue="1" operator="lessThan">
      <formula>0</formula>
    </cfRule>
  </conditionalFormatting>
  <conditionalFormatting sqref="J52">
    <cfRule type="cellIs" dxfId="332" priority="312" stopIfTrue="1" operator="lessThan">
      <formula>0</formula>
    </cfRule>
  </conditionalFormatting>
  <conditionalFormatting sqref="K52:N52">
    <cfRule type="cellIs" dxfId="331" priority="311" stopIfTrue="1" operator="lessThan">
      <formula>0</formula>
    </cfRule>
  </conditionalFormatting>
  <conditionalFormatting sqref="J53">
    <cfRule type="cellIs" dxfId="330" priority="310" stopIfTrue="1" operator="lessThan">
      <formula>0</formula>
    </cfRule>
  </conditionalFormatting>
  <conditionalFormatting sqref="K53:N53">
    <cfRule type="cellIs" dxfId="329" priority="309" stopIfTrue="1" operator="lessThan">
      <formula>0</formula>
    </cfRule>
  </conditionalFormatting>
  <conditionalFormatting sqref="P23">
    <cfRule type="cellIs" dxfId="328" priority="308" stopIfTrue="1" operator="lessThan">
      <formula>0</formula>
    </cfRule>
  </conditionalFormatting>
  <conditionalFormatting sqref="P26">
    <cfRule type="cellIs" dxfId="327" priority="307" stopIfTrue="1" operator="lessThan">
      <formula>0</formula>
    </cfRule>
  </conditionalFormatting>
  <conditionalFormatting sqref="P28">
    <cfRule type="cellIs" dxfId="326" priority="306" stopIfTrue="1" operator="lessThan">
      <formula>0</formula>
    </cfRule>
  </conditionalFormatting>
  <conditionalFormatting sqref="P30">
    <cfRule type="cellIs" dxfId="325" priority="305" stopIfTrue="1" operator="lessThan">
      <formula>0</formula>
    </cfRule>
  </conditionalFormatting>
  <conditionalFormatting sqref="P32">
    <cfRule type="cellIs" dxfId="324" priority="304" stopIfTrue="1" operator="lessThan">
      <formula>0</formula>
    </cfRule>
  </conditionalFormatting>
  <conditionalFormatting sqref="P34">
    <cfRule type="cellIs" dxfId="323" priority="303" stopIfTrue="1" operator="lessThan">
      <formula>0</formula>
    </cfRule>
  </conditionalFormatting>
  <conditionalFormatting sqref="P38">
    <cfRule type="cellIs" dxfId="322" priority="302" stopIfTrue="1" operator="lessThan">
      <formula>0</formula>
    </cfRule>
  </conditionalFormatting>
  <conditionalFormatting sqref="P41">
    <cfRule type="cellIs" dxfId="321" priority="301" stopIfTrue="1" operator="lessThan">
      <formula>0</formula>
    </cfRule>
  </conditionalFormatting>
  <conditionalFormatting sqref="P43">
    <cfRule type="cellIs" dxfId="320" priority="300" stopIfTrue="1" operator="lessThan">
      <formula>0</formula>
    </cfRule>
  </conditionalFormatting>
  <conditionalFormatting sqref="P47">
    <cfRule type="cellIs" dxfId="319" priority="299" stopIfTrue="1" operator="lessThan">
      <formula>0</formula>
    </cfRule>
  </conditionalFormatting>
  <conditionalFormatting sqref="P50">
    <cfRule type="cellIs" dxfId="318" priority="298" stopIfTrue="1" operator="lessThan">
      <formula>0</formula>
    </cfRule>
  </conditionalFormatting>
  <conditionalFormatting sqref="Q24:T24">
    <cfRule type="cellIs" dxfId="317" priority="297" stopIfTrue="1" operator="lessThan">
      <formula>0</formula>
    </cfRule>
  </conditionalFormatting>
  <conditionalFormatting sqref="Q27:T27">
    <cfRule type="cellIs" dxfId="316" priority="296" stopIfTrue="1" operator="lessThan">
      <formula>0</formula>
    </cfRule>
  </conditionalFormatting>
  <conditionalFormatting sqref="Q31:T31">
    <cfRule type="cellIs" dxfId="315" priority="295" stopIfTrue="1" operator="lessThan">
      <formula>0</formula>
    </cfRule>
  </conditionalFormatting>
  <conditionalFormatting sqref="Q35:T35">
    <cfRule type="cellIs" dxfId="314" priority="294" stopIfTrue="1" operator="lessThan">
      <formula>0</formula>
    </cfRule>
  </conditionalFormatting>
  <conditionalFormatting sqref="Q39:T39">
    <cfRule type="cellIs" dxfId="313" priority="293" stopIfTrue="1" operator="lessThan">
      <formula>0</formula>
    </cfRule>
  </conditionalFormatting>
  <conditionalFormatting sqref="Q42:T42">
    <cfRule type="cellIs" dxfId="312" priority="292" stopIfTrue="1" operator="lessThan">
      <formula>0</formula>
    </cfRule>
  </conditionalFormatting>
  <conditionalFormatting sqref="P36">
    <cfRule type="cellIs" dxfId="311" priority="291" stopIfTrue="1" operator="lessThan">
      <formula>0</formula>
    </cfRule>
  </conditionalFormatting>
  <conditionalFormatting sqref="Q36:T36">
    <cfRule type="cellIs" dxfId="310" priority="290" stopIfTrue="1" operator="lessThan">
      <formula>0</formula>
    </cfRule>
  </conditionalFormatting>
  <conditionalFormatting sqref="P45">
    <cfRule type="cellIs" dxfId="309" priority="289" stopIfTrue="1" operator="lessThan">
      <formula>0</formula>
    </cfRule>
  </conditionalFormatting>
  <conditionalFormatting sqref="Q45:T45">
    <cfRule type="cellIs" dxfId="308" priority="288" stopIfTrue="1" operator="lessThan">
      <formula>0</formula>
    </cfRule>
  </conditionalFormatting>
  <conditionalFormatting sqref="P46">
    <cfRule type="cellIs" dxfId="307" priority="287" stopIfTrue="1" operator="lessThan">
      <formula>0</formula>
    </cfRule>
  </conditionalFormatting>
  <conditionalFormatting sqref="Q46:T46">
    <cfRule type="cellIs" dxfId="306" priority="286" stopIfTrue="1" operator="lessThan">
      <formula>0</formula>
    </cfRule>
  </conditionalFormatting>
  <conditionalFormatting sqref="P49">
    <cfRule type="cellIs" dxfId="305" priority="285" stopIfTrue="1" operator="lessThan">
      <formula>0</formula>
    </cfRule>
  </conditionalFormatting>
  <conditionalFormatting sqref="Q49:T49">
    <cfRule type="cellIs" dxfId="304" priority="284" stopIfTrue="1" operator="lessThan">
      <formula>0</formula>
    </cfRule>
  </conditionalFormatting>
  <conditionalFormatting sqref="P51">
    <cfRule type="cellIs" dxfId="303" priority="283" stopIfTrue="1" operator="lessThan">
      <formula>0</formula>
    </cfRule>
  </conditionalFormatting>
  <conditionalFormatting sqref="Q51:T51">
    <cfRule type="cellIs" dxfId="302" priority="282" stopIfTrue="1" operator="lessThan">
      <formula>0</formula>
    </cfRule>
  </conditionalFormatting>
  <conditionalFormatting sqref="P52">
    <cfRule type="cellIs" dxfId="301" priority="281" stopIfTrue="1" operator="lessThan">
      <formula>0</formula>
    </cfRule>
  </conditionalFormatting>
  <conditionalFormatting sqref="Q52:T52">
    <cfRule type="cellIs" dxfId="300" priority="280" stopIfTrue="1" operator="lessThan">
      <formula>0</formula>
    </cfRule>
  </conditionalFormatting>
  <conditionalFormatting sqref="P53">
    <cfRule type="cellIs" dxfId="299" priority="279" stopIfTrue="1" operator="lessThan">
      <formula>0</formula>
    </cfRule>
  </conditionalFormatting>
  <conditionalFormatting sqref="Q53:T53">
    <cfRule type="cellIs" dxfId="298" priority="278" stopIfTrue="1" operator="lessThan">
      <formula>0</formula>
    </cfRule>
  </conditionalFormatting>
  <conditionalFormatting sqref="U23">
    <cfRule type="cellIs" dxfId="297" priority="277" stopIfTrue="1" operator="lessThan">
      <formula>0</formula>
    </cfRule>
  </conditionalFormatting>
  <conditionalFormatting sqref="U26">
    <cfRule type="cellIs" dxfId="296" priority="276" stopIfTrue="1" operator="lessThan">
      <formula>0</formula>
    </cfRule>
  </conditionalFormatting>
  <conditionalFormatting sqref="U28">
    <cfRule type="cellIs" dxfId="295" priority="275" stopIfTrue="1" operator="lessThan">
      <formula>0</formula>
    </cfRule>
  </conditionalFormatting>
  <conditionalFormatting sqref="U30">
    <cfRule type="cellIs" dxfId="294" priority="274" stopIfTrue="1" operator="lessThan">
      <formula>0</formula>
    </cfRule>
  </conditionalFormatting>
  <conditionalFormatting sqref="U32">
    <cfRule type="cellIs" dxfId="293" priority="273" stopIfTrue="1" operator="lessThan">
      <formula>0</formula>
    </cfRule>
  </conditionalFormatting>
  <conditionalFormatting sqref="U34">
    <cfRule type="cellIs" dxfId="292" priority="272" stopIfTrue="1" operator="lessThan">
      <formula>0</formula>
    </cfRule>
  </conditionalFormatting>
  <conditionalFormatting sqref="U38">
    <cfRule type="cellIs" dxfId="291" priority="271" stopIfTrue="1" operator="lessThan">
      <formula>0</formula>
    </cfRule>
  </conditionalFormatting>
  <conditionalFormatting sqref="U41">
    <cfRule type="cellIs" dxfId="290" priority="270" stopIfTrue="1" operator="lessThan">
      <formula>0</formula>
    </cfRule>
  </conditionalFormatting>
  <conditionalFormatting sqref="U43">
    <cfRule type="cellIs" dxfId="289" priority="269" stopIfTrue="1" operator="lessThan">
      <formula>0</formula>
    </cfRule>
  </conditionalFormatting>
  <conditionalFormatting sqref="U47">
    <cfRule type="cellIs" dxfId="288" priority="268" stopIfTrue="1" operator="lessThan">
      <formula>0</formula>
    </cfRule>
  </conditionalFormatting>
  <conditionalFormatting sqref="U50">
    <cfRule type="cellIs" dxfId="287" priority="267" stopIfTrue="1" operator="lessThan">
      <formula>0</formula>
    </cfRule>
  </conditionalFormatting>
  <conditionalFormatting sqref="V24:W24">
    <cfRule type="cellIs" dxfId="286" priority="266" stopIfTrue="1" operator="lessThan">
      <formula>0</formula>
    </cfRule>
  </conditionalFormatting>
  <conditionalFormatting sqref="V27:W27">
    <cfRule type="cellIs" dxfId="285" priority="265" stopIfTrue="1" operator="lessThan">
      <formula>0</formula>
    </cfRule>
  </conditionalFormatting>
  <conditionalFormatting sqref="V31:W31">
    <cfRule type="cellIs" dxfId="284" priority="264" stopIfTrue="1" operator="lessThan">
      <formula>0</formula>
    </cfRule>
  </conditionalFormatting>
  <conditionalFormatting sqref="V35:W35">
    <cfRule type="cellIs" dxfId="283" priority="263" stopIfTrue="1" operator="lessThan">
      <formula>0</formula>
    </cfRule>
  </conditionalFormatting>
  <conditionalFormatting sqref="V39:W39">
    <cfRule type="cellIs" dxfId="282" priority="262" stopIfTrue="1" operator="lessThan">
      <formula>0</formula>
    </cfRule>
  </conditionalFormatting>
  <conditionalFormatting sqref="V42:W42">
    <cfRule type="cellIs" dxfId="281" priority="261" stopIfTrue="1" operator="lessThan">
      <formula>0</formula>
    </cfRule>
  </conditionalFormatting>
  <conditionalFormatting sqref="U36">
    <cfRule type="cellIs" dxfId="280" priority="260" stopIfTrue="1" operator="lessThan">
      <formula>0</formula>
    </cfRule>
  </conditionalFormatting>
  <conditionalFormatting sqref="V36:W36">
    <cfRule type="cellIs" dxfId="279" priority="259" stopIfTrue="1" operator="lessThan">
      <formula>0</formula>
    </cfRule>
  </conditionalFormatting>
  <conditionalFormatting sqref="U45">
    <cfRule type="cellIs" dxfId="278" priority="258" stopIfTrue="1" operator="lessThan">
      <formula>0</formula>
    </cfRule>
  </conditionalFormatting>
  <conditionalFormatting sqref="V45:W45">
    <cfRule type="cellIs" dxfId="277" priority="257" stopIfTrue="1" operator="lessThan">
      <formula>0</formula>
    </cfRule>
  </conditionalFormatting>
  <conditionalFormatting sqref="U46">
    <cfRule type="cellIs" dxfId="276" priority="256" stopIfTrue="1" operator="lessThan">
      <formula>0</formula>
    </cfRule>
  </conditionalFormatting>
  <conditionalFormatting sqref="V46:W46">
    <cfRule type="cellIs" dxfId="275" priority="255" stopIfTrue="1" operator="lessThan">
      <formula>0</formula>
    </cfRule>
  </conditionalFormatting>
  <conditionalFormatting sqref="U49">
    <cfRule type="cellIs" dxfId="274" priority="254" stopIfTrue="1" operator="lessThan">
      <formula>0</formula>
    </cfRule>
  </conditionalFormatting>
  <conditionalFormatting sqref="V49:W49">
    <cfRule type="cellIs" dxfId="273" priority="253" stopIfTrue="1" operator="lessThan">
      <formula>0</formula>
    </cfRule>
  </conditionalFormatting>
  <conditionalFormatting sqref="U51">
    <cfRule type="cellIs" dxfId="272" priority="252" stopIfTrue="1" operator="lessThan">
      <formula>0</formula>
    </cfRule>
  </conditionalFormatting>
  <conditionalFormatting sqref="V51:W51">
    <cfRule type="cellIs" dxfId="271" priority="251" stopIfTrue="1" operator="lessThan">
      <formula>0</formula>
    </cfRule>
  </conditionalFormatting>
  <conditionalFormatting sqref="U52">
    <cfRule type="cellIs" dxfId="270" priority="250" stopIfTrue="1" operator="lessThan">
      <formula>0</formula>
    </cfRule>
  </conditionalFormatting>
  <conditionalFormatting sqref="V52:W52">
    <cfRule type="cellIs" dxfId="269" priority="249" stopIfTrue="1" operator="lessThan">
      <formula>0</formula>
    </cfRule>
  </conditionalFormatting>
  <conditionalFormatting sqref="U53">
    <cfRule type="cellIs" dxfId="268" priority="248" stopIfTrue="1" operator="lessThan">
      <formula>0</formula>
    </cfRule>
  </conditionalFormatting>
  <conditionalFormatting sqref="V53:W53">
    <cfRule type="cellIs" dxfId="267" priority="247" stopIfTrue="1" operator="lessThan">
      <formula>0</formula>
    </cfRule>
  </conditionalFormatting>
  <conditionalFormatting sqref="X23">
    <cfRule type="cellIs" dxfId="266" priority="246" stopIfTrue="1" operator="lessThan">
      <formula>0</formula>
    </cfRule>
  </conditionalFormatting>
  <conditionalFormatting sqref="X26">
    <cfRule type="cellIs" dxfId="265" priority="245" stopIfTrue="1" operator="lessThan">
      <formula>0</formula>
    </cfRule>
  </conditionalFormatting>
  <conditionalFormatting sqref="X28">
    <cfRule type="cellIs" dxfId="264" priority="244" stopIfTrue="1" operator="lessThan">
      <formula>0</formula>
    </cfRule>
  </conditionalFormatting>
  <conditionalFormatting sqref="X30">
    <cfRule type="cellIs" dxfId="263" priority="243" stopIfTrue="1" operator="lessThan">
      <formula>0</formula>
    </cfRule>
  </conditionalFormatting>
  <conditionalFormatting sqref="X32">
    <cfRule type="cellIs" dxfId="262" priority="242" stopIfTrue="1" operator="lessThan">
      <formula>0</formula>
    </cfRule>
  </conditionalFormatting>
  <conditionalFormatting sqref="X34">
    <cfRule type="cellIs" dxfId="261" priority="241" stopIfTrue="1" operator="lessThan">
      <formula>0</formula>
    </cfRule>
  </conditionalFormatting>
  <conditionalFormatting sqref="X38">
    <cfRule type="cellIs" dxfId="260" priority="240" stopIfTrue="1" operator="lessThan">
      <formula>0</formula>
    </cfRule>
  </conditionalFormatting>
  <conditionalFormatting sqref="X41">
    <cfRule type="cellIs" dxfId="259" priority="239" stopIfTrue="1" operator="lessThan">
      <formula>0</formula>
    </cfRule>
  </conditionalFormatting>
  <conditionalFormatting sqref="X43">
    <cfRule type="cellIs" dxfId="258" priority="238" stopIfTrue="1" operator="lessThan">
      <formula>0</formula>
    </cfRule>
  </conditionalFormatting>
  <conditionalFormatting sqref="X47">
    <cfRule type="cellIs" dxfId="257" priority="237" stopIfTrue="1" operator="lessThan">
      <formula>0</formula>
    </cfRule>
  </conditionalFormatting>
  <conditionalFormatting sqref="X50">
    <cfRule type="cellIs" dxfId="256" priority="236" stopIfTrue="1" operator="lessThan">
      <formula>0</formula>
    </cfRule>
  </conditionalFormatting>
  <conditionalFormatting sqref="Y24:Z24">
    <cfRule type="cellIs" dxfId="255" priority="235" stopIfTrue="1" operator="lessThan">
      <formula>0</formula>
    </cfRule>
  </conditionalFormatting>
  <conditionalFormatting sqref="Y27:Z27">
    <cfRule type="cellIs" dxfId="254" priority="234" stopIfTrue="1" operator="lessThan">
      <formula>0</formula>
    </cfRule>
  </conditionalFormatting>
  <conditionalFormatting sqref="Y31:Z31">
    <cfRule type="cellIs" dxfId="253" priority="233" stopIfTrue="1" operator="lessThan">
      <formula>0</formula>
    </cfRule>
  </conditionalFormatting>
  <conditionalFormatting sqref="Y35:Z35">
    <cfRule type="cellIs" dxfId="252" priority="232" stopIfTrue="1" operator="lessThan">
      <formula>0</formula>
    </cfRule>
  </conditionalFormatting>
  <conditionalFormatting sqref="Y39:Z39">
    <cfRule type="cellIs" dxfId="251" priority="231" stopIfTrue="1" operator="lessThan">
      <formula>0</formula>
    </cfRule>
  </conditionalFormatting>
  <conditionalFormatting sqref="Y42:Z42">
    <cfRule type="cellIs" dxfId="250" priority="230" stopIfTrue="1" operator="lessThan">
      <formula>0</formula>
    </cfRule>
  </conditionalFormatting>
  <conditionalFormatting sqref="X36">
    <cfRule type="cellIs" dxfId="249" priority="229" stopIfTrue="1" operator="lessThan">
      <formula>0</formula>
    </cfRule>
  </conditionalFormatting>
  <conditionalFormatting sqref="Y36:Z36">
    <cfRule type="cellIs" dxfId="248" priority="228" stopIfTrue="1" operator="lessThan">
      <formula>0</formula>
    </cfRule>
  </conditionalFormatting>
  <conditionalFormatting sqref="X45">
    <cfRule type="cellIs" dxfId="247" priority="227" stopIfTrue="1" operator="lessThan">
      <formula>0</formula>
    </cfRule>
  </conditionalFormatting>
  <conditionalFormatting sqref="Y45:Z45">
    <cfRule type="cellIs" dxfId="246" priority="226" stopIfTrue="1" operator="lessThan">
      <formula>0</formula>
    </cfRule>
  </conditionalFormatting>
  <conditionalFormatting sqref="X46">
    <cfRule type="cellIs" dxfId="245" priority="225" stopIfTrue="1" operator="lessThan">
      <formula>0</formula>
    </cfRule>
  </conditionalFormatting>
  <conditionalFormatting sqref="Y46:Z46">
    <cfRule type="cellIs" dxfId="244" priority="224" stopIfTrue="1" operator="lessThan">
      <formula>0</formula>
    </cfRule>
  </conditionalFormatting>
  <conditionalFormatting sqref="X49">
    <cfRule type="cellIs" dxfId="243" priority="223" stopIfTrue="1" operator="lessThan">
      <formula>0</formula>
    </cfRule>
  </conditionalFormatting>
  <conditionalFormatting sqref="Y49:Z49">
    <cfRule type="cellIs" dxfId="242" priority="222" stopIfTrue="1" operator="lessThan">
      <formula>0</formula>
    </cfRule>
  </conditionalFormatting>
  <conditionalFormatting sqref="X51">
    <cfRule type="cellIs" dxfId="241" priority="221" stopIfTrue="1" operator="lessThan">
      <formula>0</formula>
    </cfRule>
  </conditionalFormatting>
  <conditionalFormatting sqref="Y51:Z51">
    <cfRule type="cellIs" dxfId="240" priority="220" stopIfTrue="1" operator="lessThan">
      <formula>0</formula>
    </cfRule>
  </conditionalFormatting>
  <conditionalFormatting sqref="X52">
    <cfRule type="cellIs" dxfId="239" priority="219" stopIfTrue="1" operator="lessThan">
      <formula>0</formula>
    </cfRule>
  </conditionalFormatting>
  <conditionalFormatting sqref="Y52:Z52">
    <cfRule type="cellIs" dxfId="238" priority="218" stopIfTrue="1" operator="lessThan">
      <formula>0</formula>
    </cfRule>
  </conditionalFormatting>
  <conditionalFormatting sqref="X53">
    <cfRule type="cellIs" dxfId="237" priority="217" stopIfTrue="1" operator="lessThan">
      <formula>0</formula>
    </cfRule>
  </conditionalFormatting>
  <conditionalFormatting sqref="Y53:Z53">
    <cfRule type="cellIs" dxfId="236" priority="216" stopIfTrue="1" operator="lessThan">
      <formula>0</formula>
    </cfRule>
  </conditionalFormatting>
  <conditionalFormatting sqref="AA23">
    <cfRule type="cellIs" dxfId="235" priority="215" stopIfTrue="1" operator="lessThan">
      <formula>0</formula>
    </cfRule>
  </conditionalFormatting>
  <conditionalFormatting sqref="AA26">
    <cfRule type="cellIs" dxfId="234" priority="214" stopIfTrue="1" operator="lessThan">
      <formula>0</formula>
    </cfRule>
  </conditionalFormatting>
  <conditionalFormatting sqref="AA28">
    <cfRule type="cellIs" dxfId="233" priority="213" stopIfTrue="1" operator="lessThan">
      <formula>0</formula>
    </cfRule>
  </conditionalFormatting>
  <conditionalFormatting sqref="AA30">
    <cfRule type="cellIs" dxfId="232" priority="212" stopIfTrue="1" operator="lessThan">
      <formula>0</formula>
    </cfRule>
  </conditionalFormatting>
  <conditionalFormatting sqref="AA32">
    <cfRule type="cellIs" dxfId="231" priority="211" stopIfTrue="1" operator="lessThan">
      <formula>0</formula>
    </cfRule>
  </conditionalFormatting>
  <conditionalFormatting sqref="AA34">
    <cfRule type="cellIs" dxfId="230" priority="210" stopIfTrue="1" operator="lessThan">
      <formula>0</formula>
    </cfRule>
  </conditionalFormatting>
  <conditionalFormatting sqref="AA38">
    <cfRule type="cellIs" dxfId="229" priority="209" stopIfTrue="1" operator="lessThan">
      <formula>0</formula>
    </cfRule>
  </conditionalFormatting>
  <conditionalFormatting sqref="AA41">
    <cfRule type="cellIs" dxfId="228" priority="208" stopIfTrue="1" operator="lessThan">
      <formula>0</formula>
    </cfRule>
  </conditionalFormatting>
  <conditionalFormatting sqref="AA43">
    <cfRule type="cellIs" dxfId="227" priority="207" stopIfTrue="1" operator="lessThan">
      <formula>0</formula>
    </cfRule>
  </conditionalFormatting>
  <conditionalFormatting sqref="AA47">
    <cfRule type="cellIs" dxfId="226" priority="206" stopIfTrue="1" operator="lessThan">
      <formula>0</formula>
    </cfRule>
  </conditionalFormatting>
  <conditionalFormatting sqref="AA50">
    <cfRule type="cellIs" dxfId="225" priority="205" stopIfTrue="1" operator="lessThan">
      <formula>0</formula>
    </cfRule>
  </conditionalFormatting>
  <conditionalFormatting sqref="AB24:AC24">
    <cfRule type="cellIs" dxfId="224" priority="204" stopIfTrue="1" operator="lessThan">
      <formula>0</formula>
    </cfRule>
  </conditionalFormatting>
  <conditionalFormatting sqref="AB27:AC27">
    <cfRule type="cellIs" dxfId="223" priority="203" stopIfTrue="1" operator="lessThan">
      <formula>0</formula>
    </cfRule>
  </conditionalFormatting>
  <conditionalFormatting sqref="AB31:AC31">
    <cfRule type="cellIs" dxfId="222" priority="202" stopIfTrue="1" operator="lessThan">
      <formula>0</formula>
    </cfRule>
  </conditionalFormatting>
  <conditionalFormatting sqref="AB35:AC35">
    <cfRule type="cellIs" dxfId="221" priority="201" stopIfTrue="1" operator="lessThan">
      <formula>0</formula>
    </cfRule>
  </conditionalFormatting>
  <conditionalFormatting sqref="AB39:AC39">
    <cfRule type="cellIs" dxfId="220" priority="200" stopIfTrue="1" operator="lessThan">
      <formula>0</formula>
    </cfRule>
  </conditionalFormatting>
  <conditionalFormatting sqref="AB42:AC42">
    <cfRule type="cellIs" dxfId="219" priority="199" stopIfTrue="1" operator="lessThan">
      <formula>0</formula>
    </cfRule>
  </conditionalFormatting>
  <conditionalFormatting sqref="AA36">
    <cfRule type="cellIs" dxfId="218" priority="198" stopIfTrue="1" operator="lessThan">
      <formula>0</formula>
    </cfRule>
  </conditionalFormatting>
  <conditionalFormatting sqref="AB36:AC36">
    <cfRule type="cellIs" dxfId="217" priority="197" stopIfTrue="1" operator="lessThan">
      <formula>0</formula>
    </cfRule>
  </conditionalFormatting>
  <conditionalFormatting sqref="AA45">
    <cfRule type="cellIs" dxfId="216" priority="196" stopIfTrue="1" operator="lessThan">
      <formula>0</formula>
    </cfRule>
  </conditionalFormatting>
  <conditionalFormatting sqref="AB45:AC45">
    <cfRule type="cellIs" dxfId="215" priority="195" stopIfTrue="1" operator="lessThan">
      <formula>0</formula>
    </cfRule>
  </conditionalFormatting>
  <conditionalFormatting sqref="AA46">
    <cfRule type="cellIs" dxfId="214" priority="194" stopIfTrue="1" operator="lessThan">
      <formula>0</formula>
    </cfRule>
  </conditionalFormatting>
  <conditionalFormatting sqref="AB46:AC46">
    <cfRule type="cellIs" dxfId="213" priority="193" stopIfTrue="1" operator="lessThan">
      <formula>0</formula>
    </cfRule>
  </conditionalFormatting>
  <conditionalFormatting sqref="AA49">
    <cfRule type="cellIs" dxfId="212" priority="192" stopIfTrue="1" operator="lessThan">
      <formula>0</formula>
    </cfRule>
  </conditionalFormatting>
  <conditionalFormatting sqref="AB49:AC49">
    <cfRule type="cellIs" dxfId="211" priority="191" stopIfTrue="1" operator="lessThan">
      <formula>0</formula>
    </cfRule>
  </conditionalFormatting>
  <conditionalFormatting sqref="AA51">
    <cfRule type="cellIs" dxfId="210" priority="190" stopIfTrue="1" operator="lessThan">
      <formula>0</formula>
    </cfRule>
  </conditionalFormatting>
  <conditionalFormatting sqref="AB51:AC51">
    <cfRule type="cellIs" dxfId="209" priority="189" stopIfTrue="1" operator="lessThan">
      <formula>0</formula>
    </cfRule>
  </conditionalFormatting>
  <conditionalFormatting sqref="AA52">
    <cfRule type="cellIs" dxfId="208" priority="188" stopIfTrue="1" operator="lessThan">
      <formula>0</formula>
    </cfRule>
  </conditionalFormatting>
  <conditionalFormatting sqref="AB52:AC52">
    <cfRule type="cellIs" dxfId="207" priority="187" stopIfTrue="1" operator="lessThan">
      <formula>0</formula>
    </cfRule>
  </conditionalFormatting>
  <conditionalFormatting sqref="AA53">
    <cfRule type="cellIs" dxfId="206" priority="186" stopIfTrue="1" operator="lessThan">
      <formula>0</formula>
    </cfRule>
  </conditionalFormatting>
  <conditionalFormatting sqref="AB53:AC53">
    <cfRule type="cellIs" dxfId="205" priority="185" stopIfTrue="1" operator="lessThan">
      <formula>0</formula>
    </cfRule>
  </conditionalFormatting>
  <conditionalFormatting sqref="AN23">
    <cfRule type="cellIs" dxfId="204" priority="184" stopIfTrue="1" operator="lessThan">
      <formula>0</formula>
    </cfRule>
  </conditionalFormatting>
  <conditionalFormatting sqref="AN26">
    <cfRule type="cellIs" dxfId="203" priority="183" stopIfTrue="1" operator="lessThan">
      <formula>0</formula>
    </cfRule>
  </conditionalFormatting>
  <conditionalFormatting sqref="AN28">
    <cfRule type="cellIs" dxfId="202" priority="182" stopIfTrue="1" operator="lessThan">
      <formula>0</formula>
    </cfRule>
  </conditionalFormatting>
  <conditionalFormatting sqref="AN30">
    <cfRule type="cellIs" dxfId="201" priority="181" stopIfTrue="1" operator="lessThan">
      <formula>0</formula>
    </cfRule>
  </conditionalFormatting>
  <conditionalFormatting sqref="AN32">
    <cfRule type="cellIs" dxfId="200" priority="180" stopIfTrue="1" operator="lessThan">
      <formula>0</formula>
    </cfRule>
  </conditionalFormatting>
  <conditionalFormatting sqref="AN34">
    <cfRule type="cellIs" dxfId="199" priority="179" stopIfTrue="1" operator="lessThan">
      <formula>0</formula>
    </cfRule>
  </conditionalFormatting>
  <conditionalFormatting sqref="AN38">
    <cfRule type="cellIs" dxfId="198" priority="178" stopIfTrue="1" operator="lessThan">
      <formula>0</formula>
    </cfRule>
  </conditionalFormatting>
  <conditionalFormatting sqref="AN41">
    <cfRule type="cellIs" dxfId="197" priority="177" stopIfTrue="1" operator="lessThan">
      <formula>0</formula>
    </cfRule>
  </conditionalFormatting>
  <conditionalFormatting sqref="AN43">
    <cfRule type="cellIs" dxfId="196" priority="176" stopIfTrue="1" operator="lessThan">
      <formula>0</formula>
    </cfRule>
  </conditionalFormatting>
  <conditionalFormatting sqref="AN47">
    <cfRule type="cellIs" dxfId="195" priority="175" stopIfTrue="1" operator="lessThan">
      <formula>0</formula>
    </cfRule>
  </conditionalFormatting>
  <conditionalFormatting sqref="AN50">
    <cfRule type="cellIs" dxfId="194" priority="174" stopIfTrue="1" operator="lessThan">
      <formula>0</formula>
    </cfRule>
  </conditionalFormatting>
  <conditionalFormatting sqref="AO24:AR24">
    <cfRule type="cellIs" dxfId="193" priority="173" stopIfTrue="1" operator="lessThan">
      <formula>0</formula>
    </cfRule>
  </conditionalFormatting>
  <conditionalFormatting sqref="AO27:AR27">
    <cfRule type="cellIs" dxfId="192" priority="172" stopIfTrue="1" operator="lessThan">
      <formula>0</formula>
    </cfRule>
  </conditionalFormatting>
  <conditionalFormatting sqref="AO31:AR31">
    <cfRule type="cellIs" dxfId="191" priority="171" stopIfTrue="1" operator="lessThan">
      <formula>0</formula>
    </cfRule>
  </conditionalFormatting>
  <conditionalFormatting sqref="AO35:AR35">
    <cfRule type="cellIs" dxfId="190" priority="170" stopIfTrue="1" operator="lessThan">
      <formula>0</formula>
    </cfRule>
  </conditionalFormatting>
  <conditionalFormatting sqref="AO39:AR39">
    <cfRule type="cellIs" dxfId="189" priority="169" stopIfTrue="1" operator="lessThan">
      <formula>0</formula>
    </cfRule>
  </conditionalFormatting>
  <conditionalFormatting sqref="AO42:AR42">
    <cfRule type="cellIs" dxfId="188" priority="168" stopIfTrue="1" operator="lessThan">
      <formula>0</formula>
    </cfRule>
  </conditionalFormatting>
  <conditionalFormatting sqref="AN36">
    <cfRule type="cellIs" dxfId="187" priority="167" stopIfTrue="1" operator="lessThan">
      <formula>0</formula>
    </cfRule>
  </conditionalFormatting>
  <conditionalFormatting sqref="AO36:AR36">
    <cfRule type="cellIs" dxfId="186" priority="166" stopIfTrue="1" operator="lessThan">
      <formula>0</formula>
    </cfRule>
  </conditionalFormatting>
  <conditionalFormatting sqref="AN45">
    <cfRule type="cellIs" dxfId="185" priority="165" stopIfTrue="1" operator="lessThan">
      <formula>0</formula>
    </cfRule>
  </conditionalFormatting>
  <conditionalFormatting sqref="AO45:AR45">
    <cfRule type="cellIs" dxfId="184" priority="164" stopIfTrue="1" operator="lessThan">
      <formula>0</formula>
    </cfRule>
  </conditionalFormatting>
  <conditionalFormatting sqref="AN46">
    <cfRule type="cellIs" dxfId="183" priority="163" stopIfTrue="1" operator="lessThan">
      <formula>0</formula>
    </cfRule>
  </conditionalFormatting>
  <conditionalFormatting sqref="AO46:AR46">
    <cfRule type="cellIs" dxfId="182" priority="162" stopIfTrue="1" operator="lessThan">
      <formula>0</formula>
    </cfRule>
  </conditionalFormatting>
  <conditionalFormatting sqref="AN49">
    <cfRule type="cellIs" dxfId="181" priority="161" stopIfTrue="1" operator="lessThan">
      <formula>0</formula>
    </cfRule>
  </conditionalFormatting>
  <conditionalFormatting sqref="AO49:AR49">
    <cfRule type="cellIs" dxfId="180" priority="160" stopIfTrue="1" operator="lessThan">
      <formula>0</formula>
    </cfRule>
  </conditionalFormatting>
  <conditionalFormatting sqref="AN51">
    <cfRule type="cellIs" dxfId="179" priority="159" stopIfTrue="1" operator="lessThan">
      <formula>0</formula>
    </cfRule>
  </conditionalFormatting>
  <conditionalFormatting sqref="AO51:AR51">
    <cfRule type="cellIs" dxfId="178" priority="158" stopIfTrue="1" operator="lessThan">
      <formula>0</formula>
    </cfRule>
  </conditionalFormatting>
  <conditionalFormatting sqref="AN52">
    <cfRule type="cellIs" dxfId="177" priority="157" stopIfTrue="1" operator="lessThan">
      <formula>0</formula>
    </cfRule>
  </conditionalFormatting>
  <conditionalFormatting sqref="AO52:AR52">
    <cfRule type="cellIs" dxfId="176" priority="156" stopIfTrue="1" operator="lessThan">
      <formula>0</formula>
    </cfRule>
  </conditionalFormatting>
  <conditionalFormatting sqref="AN53">
    <cfRule type="cellIs" dxfId="175" priority="155" stopIfTrue="1" operator="lessThan">
      <formula>0</formula>
    </cfRule>
  </conditionalFormatting>
  <conditionalFormatting sqref="AO53:AR53">
    <cfRule type="cellIs" dxfId="174" priority="154" stopIfTrue="1" operator="lessThan">
      <formula>0</formula>
    </cfRule>
  </conditionalFormatting>
  <conditionalFormatting sqref="AD23">
    <cfRule type="cellIs" dxfId="173" priority="153" stopIfTrue="1" operator="lessThan">
      <formula>0</formula>
    </cfRule>
  </conditionalFormatting>
  <conditionalFormatting sqref="AD26">
    <cfRule type="cellIs" dxfId="172" priority="152" stopIfTrue="1" operator="lessThan">
      <formula>0</formula>
    </cfRule>
  </conditionalFormatting>
  <conditionalFormatting sqref="AD28">
    <cfRule type="cellIs" dxfId="171" priority="151" stopIfTrue="1" operator="lessThan">
      <formula>0</formula>
    </cfRule>
  </conditionalFormatting>
  <conditionalFormatting sqref="AD30">
    <cfRule type="cellIs" dxfId="170" priority="150" stopIfTrue="1" operator="lessThan">
      <formula>0</formula>
    </cfRule>
  </conditionalFormatting>
  <conditionalFormatting sqref="AD32">
    <cfRule type="cellIs" dxfId="169" priority="149" stopIfTrue="1" operator="lessThan">
      <formula>0</formula>
    </cfRule>
  </conditionalFormatting>
  <conditionalFormatting sqref="AD34">
    <cfRule type="cellIs" dxfId="168" priority="148" stopIfTrue="1" operator="lessThan">
      <formula>0</formula>
    </cfRule>
  </conditionalFormatting>
  <conditionalFormatting sqref="AD38">
    <cfRule type="cellIs" dxfId="167" priority="147" stopIfTrue="1" operator="lessThan">
      <formula>0</formula>
    </cfRule>
  </conditionalFormatting>
  <conditionalFormatting sqref="AD41">
    <cfRule type="cellIs" dxfId="166" priority="146" stopIfTrue="1" operator="lessThan">
      <formula>0</formula>
    </cfRule>
  </conditionalFormatting>
  <conditionalFormatting sqref="AD47">
    <cfRule type="cellIs" dxfId="165" priority="144" stopIfTrue="1" operator="lessThan">
      <formula>0</formula>
    </cfRule>
  </conditionalFormatting>
  <conditionalFormatting sqref="AD50">
    <cfRule type="cellIs" dxfId="164" priority="143" stopIfTrue="1" operator="lessThan">
      <formula>0</formula>
    </cfRule>
  </conditionalFormatting>
  <conditionalFormatting sqref="AD36">
    <cfRule type="cellIs" dxfId="163" priority="142" stopIfTrue="1" operator="lessThan">
      <formula>0</formula>
    </cfRule>
  </conditionalFormatting>
  <conditionalFormatting sqref="AD45">
    <cfRule type="cellIs" dxfId="162" priority="141" stopIfTrue="1" operator="lessThan">
      <formula>0</formula>
    </cfRule>
  </conditionalFormatting>
  <conditionalFormatting sqref="AD46">
    <cfRule type="cellIs" dxfId="161" priority="140" stopIfTrue="1" operator="lessThan">
      <formula>0</formula>
    </cfRule>
  </conditionalFormatting>
  <conditionalFormatting sqref="AD49">
    <cfRule type="cellIs" dxfId="160" priority="139" stopIfTrue="1" operator="lessThan">
      <formula>0</formula>
    </cfRule>
  </conditionalFormatting>
  <conditionalFormatting sqref="AD51">
    <cfRule type="cellIs" dxfId="159" priority="138" stopIfTrue="1" operator="lessThan">
      <formula>0</formula>
    </cfRule>
  </conditionalFormatting>
  <conditionalFormatting sqref="AD52">
    <cfRule type="cellIs" dxfId="158" priority="137" stopIfTrue="1" operator="lessThan">
      <formula>0</formula>
    </cfRule>
  </conditionalFormatting>
  <conditionalFormatting sqref="AD53">
    <cfRule type="cellIs" dxfId="157" priority="136" stopIfTrue="1" operator="lessThan">
      <formula>0</formula>
    </cfRule>
  </conditionalFormatting>
  <conditionalFormatting sqref="AD56">
    <cfRule type="cellIs" dxfId="156" priority="135" stopIfTrue="1" operator="lessThan">
      <formula>0</formula>
    </cfRule>
  </conditionalFormatting>
  <conditionalFormatting sqref="AD57">
    <cfRule type="cellIs" dxfId="155" priority="134" stopIfTrue="1" operator="lessThan">
      <formula>0</formula>
    </cfRule>
  </conditionalFormatting>
  <conditionalFormatting sqref="AI23">
    <cfRule type="cellIs" dxfId="154" priority="133" stopIfTrue="1" operator="lessThan">
      <formula>0</formula>
    </cfRule>
  </conditionalFormatting>
  <conditionalFormatting sqref="AI26">
    <cfRule type="cellIs" dxfId="153" priority="132" stopIfTrue="1" operator="lessThan">
      <formula>0</formula>
    </cfRule>
  </conditionalFormatting>
  <conditionalFormatting sqref="AI28">
    <cfRule type="cellIs" dxfId="152" priority="131" stopIfTrue="1" operator="lessThan">
      <formula>0</formula>
    </cfRule>
  </conditionalFormatting>
  <conditionalFormatting sqref="AI30">
    <cfRule type="cellIs" dxfId="151" priority="130" stopIfTrue="1" operator="lessThan">
      <formula>0</formula>
    </cfRule>
  </conditionalFormatting>
  <conditionalFormatting sqref="AI32">
    <cfRule type="cellIs" dxfId="150" priority="129" stopIfTrue="1" operator="lessThan">
      <formula>0</formula>
    </cfRule>
  </conditionalFormatting>
  <conditionalFormatting sqref="AI34">
    <cfRule type="cellIs" dxfId="149" priority="128" stopIfTrue="1" operator="lessThan">
      <formula>0</formula>
    </cfRule>
  </conditionalFormatting>
  <conditionalFormatting sqref="AI38">
    <cfRule type="cellIs" dxfId="148" priority="127" stopIfTrue="1" operator="lessThan">
      <formula>0</formula>
    </cfRule>
  </conditionalFormatting>
  <conditionalFormatting sqref="AI41">
    <cfRule type="cellIs" dxfId="147" priority="126" stopIfTrue="1" operator="lessThan">
      <formula>0</formula>
    </cfRule>
  </conditionalFormatting>
  <conditionalFormatting sqref="AI43">
    <cfRule type="cellIs" dxfId="146" priority="125" stopIfTrue="1" operator="lessThan">
      <formula>0</formula>
    </cfRule>
  </conditionalFormatting>
  <conditionalFormatting sqref="AI47">
    <cfRule type="cellIs" dxfId="145" priority="124" stopIfTrue="1" operator="lessThan">
      <formula>0</formula>
    </cfRule>
  </conditionalFormatting>
  <conditionalFormatting sqref="AI50">
    <cfRule type="cellIs" dxfId="144" priority="123" stopIfTrue="1" operator="lessThan">
      <formula>0</formula>
    </cfRule>
  </conditionalFormatting>
  <conditionalFormatting sqref="AI36">
    <cfRule type="cellIs" dxfId="143" priority="122" stopIfTrue="1" operator="lessThan">
      <formula>0</formula>
    </cfRule>
  </conditionalFormatting>
  <conditionalFormatting sqref="AI45">
    <cfRule type="cellIs" dxfId="142" priority="121" stopIfTrue="1" operator="lessThan">
      <formula>0</formula>
    </cfRule>
  </conditionalFormatting>
  <conditionalFormatting sqref="AI46">
    <cfRule type="cellIs" dxfId="141" priority="120" stopIfTrue="1" operator="lessThan">
      <formula>0</formula>
    </cfRule>
  </conditionalFormatting>
  <conditionalFormatting sqref="AI49">
    <cfRule type="cellIs" dxfId="140" priority="119" stopIfTrue="1" operator="lessThan">
      <formula>0</formula>
    </cfRule>
  </conditionalFormatting>
  <conditionalFormatting sqref="AI51">
    <cfRule type="cellIs" dxfId="139" priority="118" stopIfTrue="1" operator="lessThan">
      <formula>0</formula>
    </cfRule>
  </conditionalFormatting>
  <conditionalFormatting sqref="AI52">
    <cfRule type="cellIs" dxfId="138" priority="117" stopIfTrue="1" operator="lessThan">
      <formula>0</formula>
    </cfRule>
  </conditionalFormatting>
  <conditionalFormatting sqref="AI53">
    <cfRule type="cellIs" dxfId="137" priority="116" stopIfTrue="1" operator="lessThan">
      <formula>0</formula>
    </cfRule>
  </conditionalFormatting>
  <conditionalFormatting sqref="AI56">
    <cfRule type="cellIs" dxfId="136" priority="115" stopIfTrue="1" operator="lessThan">
      <formula>0</formula>
    </cfRule>
  </conditionalFormatting>
  <conditionalFormatting sqref="AI57">
    <cfRule type="cellIs" dxfId="135" priority="114" stopIfTrue="1" operator="lessThan">
      <formula>0</formula>
    </cfRule>
  </conditionalFormatting>
  <conditionalFormatting sqref="AN56">
    <cfRule type="cellIs" dxfId="134" priority="113" stopIfTrue="1" operator="lessThan">
      <formula>0</formula>
    </cfRule>
  </conditionalFormatting>
  <conditionalFormatting sqref="AO56:AR56">
    <cfRule type="cellIs" dxfId="133" priority="112" stopIfTrue="1" operator="lessThan">
      <formula>0</formula>
    </cfRule>
  </conditionalFormatting>
  <conditionalFormatting sqref="AN57">
    <cfRule type="cellIs" dxfId="132" priority="111" stopIfTrue="1" operator="lessThan">
      <formula>0</formula>
    </cfRule>
  </conditionalFormatting>
  <conditionalFormatting sqref="AO57:AR57">
    <cfRule type="cellIs" dxfId="131" priority="110" stopIfTrue="1" operator="lessThan">
      <formula>0</formula>
    </cfRule>
  </conditionalFormatting>
  <conditionalFormatting sqref="J56">
    <cfRule type="cellIs" dxfId="130" priority="109" stopIfTrue="1" operator="lessThan">
      <formula>0</formula>
    </cfRule>
  </conditionalFormatting>
  <conditionalFormatting sqref="K56:O56">
    <cfRule type="cellIs" dxfId="129" priority="108" stopIfTrue="1" operator="lessThan">
      <formula>0</formula>
    </cfRule>
  </conditionalFormatting>
  <conditionalFormatting sqref="J57">
    <cfRule type="cellIs" dxfId="128" priority="107" stopIfTrue="1" operator="lessThan">
      <formula>0</formula>
    </cfRule>
  </conditionalFormatting>
  <conditionalFormatting sqref="K57:O57">
    <cfRule type="cellIs" dxfId="127" priority="106" stopIfTrue="1" operator="lessThan">
      <formula>0</formula>
    </cfRule>
  </conditionalFormatting>
  <conditionalFormatting sqref="P56">
    <cfRule type="cellIs" dxfId="126" priority="105" stopIfTrue="1" operator="lessThan">
      <formula>0</formula>
    </cfRule>
  </conditionalFormatting>
  <conditionalFormatting sqref="Q56:W56">
    <cfRule type="cellIs" dxfId="125" priority="104" stopIfTrue="1" operator="lessThan">
      <formula>0</formula>
    </cfRule>
  </conditionalFormatting>
  <conditionalFormatting sqref="P57">
    <cfRule type="cellIs" dxfId="124" priority="103" stopIfTrue="1" operator="lessThan">
      <formula>0</formula>
    </cfRule>
  </conditionalFormatting>
  <conditionalFormatting sqref="Q57:W57">
    <cfRule type="cellIs" dxfId="123" priority="102" stopIfTrue="1" operator="lessThan">
      <formula>0</formula>
    </cfRule>
  </conditionalFormatting>
  <conditionalFormatting sqref="X56:Z56">
    <cfRule type="cellIs" dxfId="122" priority="101" stopIfTrue="1" operator="lessThan">
      <formula>0</formula>
    </cfRule>
  </conditionalFormatting>
  <conditionalFormatting sqref="X57:Z57">
    <cfRule type="cellIs" dxfId="121" priority="100" stopIfTrue="1" operator="lessThan">
      <formula>0</formula>
    </cfRule>
  </conditionalFormatting>
  <conditionalFormatting sqref="AA56:AC56">
    <cfRule type="cellIs" dxfId="120" priority="99" stopIfTrue="1" operator="lessThan">
      <formula>0</formula>
    </cfRule>
  </conditionalFormatting>
  <conditionalFormatting sqref="AA57:AC57">
    <cfRule type="cellIs" dxfId="119" priority="98" stopIfTrue="1" operator="lessThan">
      <formula>0</formula>
    </cfRule>
  </conditionalFormatting>
  <conditionalFormatting sqref="AV56">
    <cfRule type="cellIs" dxfId="118" priority="96" stopIfTrue="1" operator="lessThan">
      <formula>0</formula>
    </cfRule>
  </conditionalFormatting>
  <conditionalFormatting sqref="AV57">
    <cfRule type="cellIs" dxfId="117" priority="94" stopIfTrue="1" operator="lessThan">
      <formula>0</formula>
    </cfRule>
  </conditionalFormatting>
  <conditionalFormatting sqref="AU23">
    <cfRule type="cellIs" dxfId="116" priority="67" stopIfTrue="1" operator="lessThan">
      <formula>0</formula>
    </cfRule>
  </conditionalFormatting>
  <conditionalFormatting sqref="AT32">
    <cfRule type="cellIs" dxfId="115" priority="56" stopIfTrue="1" operator="lessThan">
      <formula>0</formula>
    </cfRule>
  </conditionalFormatting>
  <conditionalFormatting sqref="AU32">
    <cfRule type="cellIs" dxfId="114" priority="55" stopIfTrue="1" operator="lessThan">
      <formula>0</formula>
    </cfRule>
  </conditionalFormatting>
  <conditionalFormatting sqref="AS36">
    <cfRule type="cellIs" dxfId="113" priority="51" stopIfTrue="1" operator="lessThan">
      <formula>0</formula>
    </cfRule>
  </conditionalFormatting>
  <conditionalFormatting sqref="AT36">
    <cfRule type="cellIs" dxfId="112" priority="50" stopIfTrue="1" operator="lessThan">
      <formula>0</formula>
    </cfRule>
  </conditionalFormatting>
  <conditionalFormatting sqref="AU38">
    <cfRule type="cellIs" dxfId="111" priority="46" stopIfTrue="1" operator="lessThan">
      <formula>0</formula>
    </cfRule>
  </conditionalFormatting>
  <conditionalFormatting sqref="AS41">
    <cfRule type="cellIs" dxfId="110" priority="45" stopIfTrue="1" operator="lessThan">
      <formula>0</formula>
    </cfRule>
  </conditionalFormatting>
  <conditionalFormatting sqref="AT43">
    <cfRule type="cellIs" dxfId="109" priority="41" stopIfTrue="1" operator="lessThan">
      <formula>0</formula>
    </cfRule>
  </conditionalFormatting>
  <conditionalFormatting sqref="AU43">
    <cfRule type="cellIs" dxfId="108" priority="40" stopIfTrue="1" operator="lessThan">
      <formula>0</formula>
    </cfRule>
  </conditionalFormatting>
  <conditionalFormatting sqref="AS46">
    <cfRule type="cellIs" dxfId="107" priority="36" stopIfTrue="1" operator="lessThan">
      <formula>0</formula>
    </cfRule>
  </conditionalFormatting>
  <conditionalFormatting sqref="AT46">
    <cfRule type="cellIs" dxfId="106" priority="35" stopIfTrue="1" operator="lessThan">
      <formula>0</formula>
    </cfRule>
  </conditionalFormatting>
  <conditionalFormatting sqref="AS49">
    <cfRule type="cellIs" dxfId="105" priority="30" stopIfTrue="1" operator="lessThan">
      <formula>0</formula>
    </cfRule>
  </conditionalFormatting>
  <conditionalFormatting sqref="AT50">
    <cfRule type="cellIs" dxfId="104" priority="26" stopIfTrue="1" operator="lessThan">
      <formula>0</formula>
    </cfRule>
  </conditionalFormatting>
  <conditionalFormatting sqref="AU50">
    <cfRule type="cellIs" dxfId="103" priority="25" stopIfTrue="1" operator="lessThan">
      <formula>0</formula>
    </cfRule>
  </conditionalFormatting>
  <conditionalFormatting sqref="AS52">
    <cfRule type="cellIs" dxfId="102" priority="21" stopIfTrue="1" operator="lessThan">
      <formula>0</formula>
    </cfRule>
  </conditionalFormatting>
  <conditionalFormatting sqref="AU53">
    <cfRule type="cellIs" dxfId="101" priority="16" stopIfTrue="1" operator="lessThan">
      <formula>0</formula>
    </cfRule>
  </conditionalFormatting>
  <conditionalFormatting sqref="AS56">
    <cfRule type="cellIs" dxfId="100" priority="15" stopIfTrue="1" operator="lessThan">
      <formula>0</formula>
    </cfRule>
  </conditionalFormatting>
  <conditionalFormatting sqref="AS23">
    <cfRule type="cellIs" dxfId="99" priority="69" stopIfTrue="1" operator="lessThan">
      <formula>0</formula>
    </cfRule>
  </conditionalFormatting>
  <conditionalFormatting sqref="AT23">
    <cfRule type="cellIs" dxfId="98" priority="68" stopIfTrue="1" operator="lessThan">
      <formula>0</formula>
    </cfRule>
  </conditionalFormatting>
  <conditionalFormatting sqref="AU26">
    <cfRule type="cellIs" dxfId="97" priority="64" stopIfTrue="1" operator="lessThan">
      <formula>0</formula>
    </cfRule>
  </conditionalFormatting>
  <conditionalFormatting sqref="AS28">
    <cfRule type="cellIs" dxfId="96" priority="63" stopIfTrue="1" operator="lessThan">
      <formula>0</formula>
    </cfRule>
  </conditionalFormatting>
  <conditionalFormatting sqref="AT28">
    <cfRule type="cellIs" dxfId="95" priority="62" stopIfTrue="1" operator="lessThan">
      <formula>0</formula>
    </cfRule>
  </conditionalFormatting>
  <conditionalFormatting sqref="AU28">
    <cfRule type="cellIs" dxfId="94" priority="61" stopIfTrue="1" operator="lessThan">
      <formula>0</formula>
    </cfRule>
  </conditionalFormatting>
  <conditionalFormatting sqref="AS30">
    <cfRule type="cellIs" dxfId="93" priority="60" stopIfTrue="1" operator="lessThan">
      <formula>0</formula>
    </cfRule>
  </conditionalFormatting>
  <conditionalFormatting sqref="AT30">
    <cfRule type="cellIs" dxfId="92" priority="59" stopIfTrue="1" operator="lessThan">
      <formula>0</formula>
    </cfRule>
  </conditionalFormatting>
  <conditionalFormatting sqref="AU30">
    <cfRule type="cellIs" dxfId="91" priority="58" stopIfTrue="1" operator="lessThan">
      <formula>0</formula>
    </cfRule>
  </conditionalFormatting>
  <conditionalFormatting sqref="AS32">
    <cfRule type="cellIs" dxfId="90" priority="57" stopIfTrue="1" operator="lessThan">
      <formula>0</formula>
    </cfRule>
  </conditionalFormatting>
  <conditionalFormatting sqref="AS34">
    <cfRule type="cellIs" dxfId="89" priority="54" stopIfTrue="1" operator="lessThan">
      <formula>0</formula>
    </cfRule>
  </conditionalFormatting>
  <conditionalFormatting sqref="AT34">
    <cfRule type="cellIs" dxfId="88" priority="53" stopIfTrue="1" operator="lessThan">
      <formula>0</formula>
    </cfRule>
  </conditionalFormatting>
  <conditionalFormatting sqref="AU34">
    <cfRule type="cellIs" dxfId="87" priority="52" stopIfTrue="1" operator="lessThan">
      <formula>0</formula>
    </cfRule>
  </conditionalFormatting>
  <conditionalFormatting sqref="AU36">
    <cfRule type="cellIs" dxfId="86" priority="49" stopIfTrue="1" operator="lessThan">
      <formula>0</formula>
    </cfRule>
  </conditionalFormatting>
  <conditionalFormatting sqref="AS38">
    <cfRule type="cellIs" dxfId="85" priority="48" stopIfTrue="1" operator="lessThan">
      <formula>0</formula>
    </cfRule>
  </conditionalFormatting>
  <conditionalFormatting sqref="AT38">
    <cfRule type="cellIs" dxfId="84" priority="47" stopIfTrue="1" operator="lessThan">
      <formula>0</formula>
    </cfRule>
  </conditionalFormatting>
  <conditionalFormatting sqref="AT41">
    <cfRule type="cellIs" dxfId="83" priority="44" stopIfTrue="1" operator="lessThan">
      <formula>0</formula>
    </cfRule>
  </conditionalFormatting>
  <conditionalFormatting sqref="AU41">
    <cfRule type="cellIs" dxfId="82" priority="43" stopIfTrue="1" operator="lessThan">
      <formula>0</formula>
    </cfRule>
  </conditionalFormatting>
  <conditionalFormatting sqref="AS43">
    <cfRule type="cellIs" dxfId="81" priority="42" stopIfTrue="1" operator="lessThan">
      <formula>0</formula>
    </cfRule>
  </conditionalFormatting>
  <conditionalFormatting sqref="AU46">
    <cfRule type="cellIs" dxfId="80" priority="34" stopIfTrue="1" operator="lessThan">
      <formula>0</formula>
    </cfRule>
  </conditionalFormatting>
  <conditionalFormatting sqref="AS47">
    <cfRule type="cellIs" dxfId="79" priority="33" stopIfTrue="1" operator="lessThan">
      <formula>0</formula>
    </cfRule>
  </conditionalFormatting>
  <conditionalFormatting sqref="AT47">
    <cfRule type="cellIs" dxfId="78" priority="32" stopIfTrue="1" operator="lessThan">
      <formula>0</formula>
    </cfRule>
  </conditionalFormatting>
  <conditionalFormatting sqref="AT49">
    <cfRule type="cellIs" dxfId="77" priority="29" stopIfTrue="1" operator="lessThan">
      <formula>0</formula>
    </cfRule>
  </conditionalFormatting>
  <conditionalFormatting sqref="AU49">
    <cfRule type="cellIs" dxfId="76" priority="28" stopIfTrue="1" operator="lessThan">
      <formula>0</formula>
    </cfRule>
  </conditionalFormatting>
  <conditionalFormatting sqref="AS50">
    <cfRule type="cellIs" dxfId="75" priority="27" stopIfTrue="1" operator="lessThan">
      <formula>0</formula>
    </cfRule>
  </conditionalFormatting>
  <conditionalFormatting sqref="AS51">
    <cfRule type="cellIs" dxfId="74" priority="24" stopIfTrue="1" operator="lessThan">
      <formula>0</formula>
    </cfRule>
  </conditionalFormatting>
  <conditionalFormatting sqref="AT51">
    <cfRule type="cellIs" dxfId="73" priority="23" stopIfTrue="1" operator="lessThan">
      <formula>0</formula>
    </cfRule>
  </conditionalFormatting>
  <conditionalFormatting sqref="AU52">
    <cfRule type="cellIs" dxfId="72" priority="19" stopIfTrue="1" operator="lessThan">
      <formula>0</formula>
    </cfRule>
  </conditionalFormatting>
  <conditionalFormatting sqref="AS53">
    <cfRule type="cellIs" dxfId="71" priority="18" stopIfTrue="1" operator="lessThan">
      <formula>0</formula>
    </cfRule>
  </conditionalFormatting>
  <conditionalFormatting sqref="AT53">
    <cfRule type="cellIs" dxfId="70" priority="17" stopIfTrue="1" operator="lessThan">
      <formula>0</formula>
    </cfRule>
  </conditionalFormatting>
  <conditionalFormatting sqref="AT56">
    <cfRule type="cellIs" dxfId="69" priority="14" stopIfTrue="1" operator="lessThan">
      <formula>0</formula>
    </cfRule>
  </conditionalFormatting>
  <conditionalFormatting sqref="AU56">
    <cfRule type="cellIs" dxfId="68" priority="13" stopIfTrue="1" operator="lessThan">
      <formula>0</formula>
    </cfRule>
  </conditionalFormatting>
  <conditionalFormatting sqref="AS45">
    <cfRule type="cellIs" dxfId="67" priority="9" stopIfTrue="1" operator="lessThan">
      <formula>0</formula>
    </cfRule>
  </conditionalFormatting>
  <conditionalFormatting sqref="AT45">
    <cfRule type="cellIs" dxfId="66" priority="8" stopIfTrue="1" operator="lessThan">
      <formula>0</formula>
    </cfRule>
  </conditionalFormatting>
  <conditionalFormatting sqref="AU45">
    <cfRule type="cellIs" dxfId="65" priority="7" stopIfTrue="1" operator="lessThan">
      <formula>0</formula>
    </cfRule>
  </conditionalFormatting>
  <conditionalFormatting sqref="E5">
    <cfRule type="cellIs" dxfId="64" priority="6" stopIfTrue="1" operator="lessThan">
      <formula>0</formula>
    </cfRule>
  </conditionalFormatting>
  <conditionalFormatting sqref="E39">
    <cfRule type="cellIs" dxfId="63" priority="5" stopIfTrue="1" operator="lessThan">
      <formula>0</formula>
    </cfRule>
  </conditionalFormatting>
  <conditionalFormatting sqref="E42">
    <cfRule type="cellIs" dxfId="62" priority="4" stopIfTrue="1" operator="lessThan">
      <formula>0</formula>
    </cfRule>
  </conditionalFormatting>
  <conditionalFormatting sqref="N35">
    <cfRule type="cellIs" dxfId="61" priority="3" stopIfTrue="1" operator="lessThan">
      <formula>0</formula>
    </cfRule>
  </conditionalFormatting>
  <conditionalFormatting sqref="N31">
    <cfRule type="cellIs" dxfId="60" priority="2" stopIfTrue="1" operator="lessThan">
      <formula>0</formula>
    </cfRule>
  </conditionalFormatting>
  <conditionalFormatting sqref="N27">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AO74"/>
  <sheetViews>
    <sheetView zoomScaleNormal="100" workbookViewId="0">
      <pane xSplit="2" ySplit="3" topLeftCell="C10" activePane="bottomRight" state="frozen"/>
      <selection activeCell="B1" sqref="B1"/>
      <selection pane="topRight" activeCell="B1" sqref="B1"/>
      <selection pane="bottomLeft" activeCell="B1" sqref="B1"/>
      <selection pane="bottomRight" activeCell="L35" sqref="L35"/>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ht="13.5" thickTop="1" x14ac:dyDescent="0.2">
      <c r="A5" s="107"/>
      <c r="B5" s="414" t="s">
        <v>308</v>
      </c>
      <c r="C5" s="484"/>
      <c r="D5" s="402">
        <v>1355877</v>
      </c>
      <c r="E5" s="454"/>
      <c r="F5" s="454"/>
      <c r="G5" s="448"/>
      <c r="H5" s="402"/>
      <c r="I5" s="403">
        <v>754978</v>
      </c>
      <c r="J5" s="454"/>
      <c r="K5" s="454"/>
      <c r="L5" s="448"/>
      <c r="M5" s="402"/>
      <c r="N5" s="403">
        <v>4296041</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7">
        <v>1479431</v>
      </c>
      <c r="E6" s="400">
        <f>+'Pt 1 Summary of Data'!E12+'Pt 1 Summary of Data'!E22</f>
        <v>119274416</v>
      </c>
      <c r="F6" s="400">
        <f>+E6+D6</f>
        <v>120753847</v>
      </c>
      <c r="G6" s="400">
        <f>+'Pt 1 Summary of Data'!I12+'Pt 1 Summary of Data'!I22</f>
        <v>119274416</v>
      </c>
      <c r="H6" s="397"/>
      <c r="I6" s="398">
        <v>752146</v>
      </c>
      <c r="J6" s="400">
        <f>+'Pt 1 Summary of Data'!K12+'Pt 1 Summary of Data'!K22</f>
        <v>1728408</v>
      </c>
      <c r="K6" s="400">
        <f>+J6+I6</f>
        <v>2480554</v>
      </c>
      <c r="L6" s="400">
        <f>+'Pt 1 Summary of Data'!O12+'Pt 1 Summary of Data'!O22</f>
        <v>1728408</v>
      </c>
      <c r="M6" s="397"/>
      <c r="N6" s="398">
        <v>4407324</v>
      </c>
      <c r="O6" s="400">
        <f>+'Pt 1 Summary of Data'!P12+'Pt 1 Summary of Data'!P22</f>
        <v>4498045</v>
      </c>
      <c r="P6" s="400">
        <f>+O6+N6</f>
        <v>8905369</v>
      </c>
      <c r="Q6" s="397"/>
      <c r="R6" s="398"/>
      <c r="S6" s="400"/>
      <c r="T6" s="400"/>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c r="D7" s="398">
        <v>77876</v>
      </c>
      <c r="E7" s="400">
        <f>+'Pt 1 Summary of Data'!E37+'Pt 1 Summary of Data'!E38+'Pt 1 Summary of Data'!E39+'Pt 1 Summary of Data'!E40+'Pt 1 Summary of Data'!E41+'Pt 1 Summary of Data'!E42</f>
        <v>1326579</v>
      </c>
      <c r="F7" s="400">
        <f t="shared" ref="F7:F11" si="0">+E7+D7</f>
        <v>1404455</v>
      </c>
      <c r="G7" s="400">
        <f>+'Pt 1 Summary of Data'!I37+'Pt 1 Summary of Data'!I38+'Pt 1 Summary of Data'!I39+'Pt 1 Summary of Data'!I40+'Pt 1 Summary of Data'!I41+'Pt 1 Summary of Data'!I42</f>
        <v>1326579</v>
      </c>
      <c r="H7" s="397"/>
      <c r="I7" s="398">
        <v>150130</v>
      </c>
      <c r="J7" s="400">
        <f>+'Pt 1 Summary of Data'!K37+'Pt 1 Summary of Data'!K38+'Pt 1 Summary of Data'!K39+'Pt 1 Summary of Data'!K40+'Pt 1 Summary of Data'!K41+'Pt 1 Summary of Data'!K42</f>
        <v>23486</v>
      </c>
      <c r="K7" s="400">
        <f>+J7+I7</f>
        <v>173616</v>
      </c>
      <c r="L7" s="400">
        <f>+'Pt 1 Summary of Data'!O37+'Pt 1 Summary of Data'!O38+'Pt 1 Summary of Data'!O39+'Pt 1 Summary of Data'!O40+'Pt 1 Summary of Data'!O41+'Pt 1 Summary of Data'!O42</f>
        <v>23486</v>
      </c>
      <c r="M7" s="397"/>
      <c r="N7" s="398">
        <v>582490</v>
      </c>
      <c r="O7" s="400">
        <f>+'Pt 1 Summary of Data'!Q37+'Pt 1 Summary of Data'!Q38+'Pt 1 Summary of Data'!Q39+'Pt 1 Summary of Data'!Q40+'Pt 1 Summary of Data'!Q41+'Pt 1 Summary of Data'!Q42</f>
        <v>47390</v>
      </c>
      <c r="P7" s="400">
        <f>+O7+N7</f>
        <v>629880</v>
      </c>
      <c r="Q7" s="397"/>
      <c r="R7" s="398"/>
      <c r="S7" s="400"/>
      <c r="T7" s="400"/>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v>194169</v>
      </c>
      <c r="E8" s="400">
        <f>+'Pt 2 Premium and Claims'!E58</f>
        <v>22121021</v>
      </c>
      <c r="F8" s="400">
        <f t="shared" si="0"/>
        <v>22315190</v>
      </c>
      <c r="G8" s="401">
        <f>+'Pt 2 Premium and Claims'!I58</f>
        <v>22197129</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233551</v>
      </c>
      <c r="E9" s="400">
        <f>+'Pt 2 Premium and Claims'!E15</f>
        <v>10327427</v>
      </c>
      <c r="F9" s="400">
        <f t="shared" si="0"/>
        <v>10560978</v>
      </c>
      <c r="G9" s="400">
        <f>+'Pt 2 Premium and Claims'!I15</f>
        <v>10327427</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-259947</v>
      </c>
      <c r="E10" s="400">
        <f>+'Pt 2 Premium and Claims'!E16</f>
        <v>-25536301</v>
      </c>
      <c r="F10" s="400">
        <f t="shared" si="0"/>
        <v>-25796248</v>
      </c>
      <c r="G10" s="400">
        <f>+'Pt 2 Premium and Claims'!I16</f>
        <v>-25536301</v>
      </c>
      <c r="H10" s="443"/>
      <c r="I10" s="398">
        <v>-377246</v>
      </c>
      <c r="J10" s="400">
        <f>+'Pt 2 Premium and Claims'!K16</f>
        <v>-35237</v>
      </c>
      <c r="K10" s="400">
        <f>+J10+I10</f>
        <v>-412483</v>
      </c>
      <c r="L10" s="400">
        <f>+'Pt 2 Premium and Claims'!O16</f>
        <v>-35237</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f>+'[1]Pt 2 Premium and Claims'!$E$17*(39806+4654+431)/'[2]3 - RC Payment or Charge Calc'!$D$9</f>
        <v>38603.764639485198</v>
      </c>
      <c r="E11" s="400">
        <f>+'Pt 2 Premium and Claims'!E17</f>
        <v>0</v>
      </c>
      <c r="F11" s="400">
        <f t="shared" si="0"/>
        <v>38603.764639485198</v>
      </c>
      <c r="G11" s="450"/>
      <c r="H11" s="443"/>
      <c r="I11" s="398">
        <v>14944</v>
      </c>
      <c r="J11" s="400">
        <f>+'Pt 2 Premium and Claims'!K17</f>
        <v>0</v>
      </c>
      <c r="K11" s="400">
        <f>+J11+I11</f>
        <v>14944</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c r="D12" s="400">
        <f>+D6+D7-D8-D9-D10-D11</f>
        <v>1350930.2353605148</v>
      </c>
      <c r="E12" s="400">
        <f>+E6+E7-E8-E9-E10-E11</f>
        <v>113688848</v>
      </c>
      <c r="F12" s="400">
        <f>+F6+F7-F8-F9-F10-F11</f>
        <v>115039778.23536052</v>
      </c>
      <c r="G12" s="447"/>
      <c r="H12" s="399"/>
      <c r="I12" s="400">
        <f>+I6+I7-I8-I9-I10-I11</f>
        <v>1264578</v>
      </c>
      <c r="J12" s="400">
        <f>+J6+J7-J8-J9-J10-J11</f>
        <v>1787131</v>
      </c>
      <c r="K12" s="400">
        <f>+K6+K7-K8-K9-K10-K11</f>
        <v>3051709</v>
      </c>
      <c r="L12" s="447"/>
      <c r="M12" s="399"/>
      <c r="N12" s="400">
        <f>+N6+N7-N8-N9-N10-N11</f>
        <v>4989814</v>
      </c>
      <c r="O12" s="400">
        <f>+O6+O7-O8-O9-O10-O11</f>
        <v>4545435</v>
      </c>
      <c r="P12" s="400">
        <f>+P6+P7-P8-P9-P10-P11</f>
        <v>9535249</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c r="Z13" s="400"/>
      <c r="AA13" s="400"/>
      <c r="AB13" s="400"/>
      <c r="AC13" s="443"/>
      <c r="AD13" s="441"/>
      <c r="AE13" s="441"/>
      <c r="AF13" s="441"/>
      <c r="AG13" s="443"/>
      <c r="AH13" s="441"/>
      <c r="AI13" s="441"/>
      <c r="AJ13" s="441"/>
      <c r="AK13" s="399"/>
      <c r="AL13" s="400"/>
      <c r="AM13" s="400"/>
      <c r="AN13" s="430"/>
    </row>
    <row r="14" spans="1:40" ht="17.25" thickBot="1" x14ac:dyDescent="0.3">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6.25" thickTop="1" x14ac:dyDescent="0.2">
      <c r="B15" s="417" t="s">
        <v>431</v>
      </c>
      <c r="C15" s="402"/>
      <c r="D15" s="403">
        <v>745600</v>
      </c>
      <c r="E15" s="395">
        <f>+'Pt 1 Summary of Data'!E5+'Pt 1 Summary of Data'!E6+'Pt 1 Summary of Data'!E7-'Pt 3 MLR and Rebate Calculation'!E9-'Pt 3 MLR and Rebate Calculation'!E10-'Pt 3 MLR and Rebate Calculation'!E11</f>
        <v>99796456</v>
      </c>
      <c r="F15" s="400">
        <f t="shared" ref="F15:F16" si="1">+E15+D15</f>
        <v>100542056</v>
      </c>
      <c r="G15" s="396">
        <f>+'Pt 1 Summary of Data'!I5+'Pt 1 Summary of Data'!I6+'Pt 1 Summary of Data'!I7-'Pt 3 MLR and Rebate Calculation'!G9-'Pt 3 MLR and Rebate Calculation'!G10</f>
        <v>99796456</v>
      </c>
      <c r="H15" s="402"/>
      <c r="I15" s="403">
        <v>1546617</v>
      </c>
      <c r="J15" s="395">
        <f>+'Pt 1 Summary of Data'!K5+'Pt 1 Summary of Data'!K6+'Pt 1 Summary of Data'!K7-'Pt 3 MLR and Rebate Calculation'!J10-'Pt 3 MLR and Rebate Calculation'!J11</f>
        <v>1896573</v>
      </c>
      <c r="K15" s="400">
        <f>+J15+I15</f>
        <v>3443190</v>
      </c>
      <c r="L15" s="396">
        <f>+'Pt 1 Summary of Data'!O5+'Pt 1 Summary of Data'!O6+'Pt 1 Summary of Data'!O7-'Pt 3 MLR and Rebate Calculation'!L10</f>
        <v>1896573</v>
      </c>
      <c r="M15" s="402"/>
      <c r="N15" s="403">
        <v>4623345</v>
      </c>
      <c r="O15" s="395">
        <f>+'Pt 1 Summary of Data'!Q5+'Pt 1 Summary of Data'!Q6+'Pt 1 Summary of Data'!Q7</f>
        <v>4788466</v>
      </c>
      <c r="P15" s="400">
        <f>+O15+N15</f>
        <v>9411811</v>
      </c>
      <c r="Q15" s="402"/>
      <c r="R15" s="403"/>
      <c r="S15" s="395"/>
      <c r="T15" s="395"/>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c r="D16" s="398">
        <v>13384</v>
      </c>
      <c r="E16" s="400">
        <f>+'Pt 1 Summary of Data'!E25+'Pt 1 Summary of Data'!E26+'Pt 1 Summary of Data'!E27+'Pt 1 Summary of Data'!E28+'Pt 1 Summary of Data'!E30+'Pt 1 Summary of Data'!E31+'Pt 1 Summary of Data'!E32+'Pt 1 Summary of Data'!E34+'Pt 1 Summary of Data'!E35</f>
        <v>6621638</v>
      </c>
      <c r="F16" s="400">
        <f t="shared" si="1"/>
        <v>6635022</v>
      </c>
      <c r="G16" s="400">
        <f>+'Pt 1 Summary of Data'!I25+'Pt 1 Summary of Data'!I26+'Pt 1 Summary of Data'!I27+'Pt 1 Summary of Data'!I28+'Pt 1 Summary of Data'!I30+'Pt 1 Summary of Data'!I31+'Pt 1 Summary of Data'!I32+'Pt 1 Summary of Data'!I34+'Pt 1 Summary of Data'!I35</f>
        <v>6621638</v>
      </c>
      <c r="H16" s="397"/>
      <c r="I16" s="398">
        <v>24600</v>
      </c>
      <c r="J16" s="400">
        <f>+'Pt 1 Summary of Data'!K25+'Pt 1 Summary of Data'!K26+'Pt 1 Summary of Data'!K27+'Pt 1 Summary of Data'!K28+'Pt 1 Summary of Data'!K30+'Pt 1 Summary of Data'!K31+'Pt 1 Summary of Data'!K32+'Pt 1 Summary of Data'!K34+'Pt 1 Summary of Data'!K35</f>
        <v>117230</v>
      </c>
      <c r="K16" s="400">
        <f>+J16+I16</f>
        <v>141830</v>
      </c>
      <c r="L16" s="400">
        <f>+'Pt 1 Summary of Data'!O25+'Pt 1 Summary of Data'!O26+'Pt 1 Summary of Data'!O27+'Pt 1 Summary of Data'!O28+'Pt 1 Summary of Data'!O30+'Pt 1 Summary of Data'!O31+'Pt 1 Summary of Data'!O32+'Pt 1 Summary of Data'!O34+'Pt 1 Summary of Data'!O35</f>
        <v>117230</v>
      </c>
      <c r="M16" s="397"/>
      <c r="N16" s="398">
        <v>83395</v>
      </c>
      <c r="O16" s="400">
        <f>+'Pt 1 Summary of Data'!Q25+'Pt 1 Summary of Data'!Q26+'Pt 1 Summary of Data'!Q27+'Pt 1 Summary of Data'!Q28+'Pt 1 Summary of Data'!Q30+'Pt 1 Summary of Data'!Q31+'Pt 1 Summary of Data'!Q32+'Pt 1 Summary of Data'!Q34+'Pt 1 Summary of Data'!Q35</f>
        <v>236556</v>
      </c>
      <c r="P16" s="400">
        <f>+O16+N16</f>
        <v>319951</v>
      </c>
      <c r="Q16" s="397"/>
      <c r="R16" s="398"/>
      <c r="S16" s="400"/>
      <c r="T16" s="400"/>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c r="D17" s="400">
        <f>+D15-D16</f>
        <v>732216</v>
      </c>
      <c r="E17" s="400">
        <f>+E15-E16</f>
        <v>93174818</v>
      </c>
      <c r="F17" s="400">
        <f>+F15-F16</f>
        <v>93907034</v>
      </c>
      <c r="G17" s="450"/>
      <c r="H17" s="399"/>
      <c r="I17" s="400">
        <f>+I15-I16</f>
        <v>1522017</v>
      </c>
      <c r="J17" s="400">
        <f>+J15-J16</f>
        <v>1779343</v>
      </c>
      <c r="K17" s="400">
        <f>+K15-K16</f>
        <v>3301360</v>
      </c>
      <c r="L17" s="450"/>
      <c r="M17" s="399"/>
      <c r="N17" s="400">
        <f>+N15-N16</f>
        <v>4539950</v>
      </c>
      <c r="O17" s="400">
        <f>+O15-O16</f>
        <v>4551910</v>
      </c>
      <c r="P17" s="400">
        <f>+P15-P16</f>
        <v>9091860</v>
      </c>
      <c r="Q17" s="399"/>
      <c r="R17" s="400"/>
      <c r="S17" s="400"/>
      <c r="T17" s="400"/>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f>+G6+G7-G8-G9-G10+G58</f>
        <v>113736294</v>
      </c>
      <c r="H19" s="455"/>
      <c r="I19" s="454"/>
      <c r="J19" s="454"/>
      <c r="K19" s="454"/>
      <c r="L19" s="396">
        <f>+L6+L7-L8-L9-L10+L58</f>
        <v>1784299</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f>+'Pt 1 Summary of Data'!I44+'Pt 1 Summary of Data'!I45+'Pt 1 Summary of Data'!I46+'Pt 1 Summary of Data'!I47+'Pt 1 Summary of Data'!I49+'Pt 1 Summary of Data'!I50+'Pt 1 Summary of Data'!I51</f>
        <v>25063428</v>
      </c>
      <c r="H20" s="443"/>
      <c r="I20" s="441"/>
      <c r="J20" s="441"/>
      <c r="K20" s="441"/>
      <c r="L20" s="401">
        <f>+'Pt 1 Summary of Data'!O44+'Pt 1 Summary of Data'!O45+'Pt 1 Summary of Data'!O46+'Pt 1 Summary of Data'!O47+'Pt 1 Summary of Data'!O49+'Pt 1 Summary of Data'!O50+'Pt 1 Summary of Data'!O51</f>
        <v>443722</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f>+G23</f>
        <v>4658740.9000000004</v>
      </c>
      <c r="H21" s="443"/>
      <c r="I21" s="441"/>
      <c r="J21" s="441"/>
      <c r="K21" s="441"/>
      <c r="L21" s="471">
        <f>+L23</f>
        <v>88967.150000000009</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f>+G15-G19-G16-G20</f>
        <v>-45624904</v>
      </c>
      <c r="H22" s="443"/>
      <c r="I22" s="441"/>
      <c r="J22" s="441"/>
      <c r="K22" s="441"/>
      <c r="L22" s="471">
        <f>+L15-L19-L16-L20</f>
        <v>-448678</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f>((0.03+0.02)*(G15-G16))</f>
        <v>4658740.9000000004</v>
      </c>
      <c r="H23" s="443"/>
      <c r="I23" s="441"/>
      <c r="J23" s="441"/>
      <c r="K23" s="441"/>
      <c r="L23" s="471">
        <f>((0.03+0.02)*(L15-L16))</f>
        <v>88967.150000000009</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f>(0.03*(G15-G16))</f>
        <v>2795244.54</v>
      </c>
      <c r="H24" s="443"/>
      <c r="I24" s="441"/>
      <c r="J24" s="441"/>
      <c r="K24" s="441"/>
      <c r="L24" s="471">
        <f>(0.03*(L15-L16))</f>
        <v>53380.29</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f>+G27</f>
        <v>27120097.960000001</v>
      </c>
      <c r="H25" s="443"/>
      <c r="I25" s="441"/>
      <c r="J25" s="441"/>
      <c r="K25" s="441"/>
      <c r="L25" s="471">
        <f>+L27</f>
        <v>508685.46</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f>(G20+G21+G16)</f>
        <v>36343806.899999999</v>
      </c>
      <c r="H26" s="443"/>
      <c r="I26" s="441"/>
      <c r="J26" s="441"/>
      <c r="K26" s="441"/>
      <c r="L26" s="471">
        <f>(L20+L21+L16)</f>
        <v>649919.15</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f>((0.2+0.02)*(G15-G16)+G16)</f>
        <v>27120097.960000001</v>
      </c>
      <c r="H27" s="443"/>
      <c r="I27" s="441"/>
      <c r="J27" s="441"/>
      <c r="K27" s="441"/>
      <c r="L27" s="471">
        <f>((0.2+0.02)*(L15-L16)+L16)</f>
        <v>508685.46</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f>+G15-G25</f>
        <v>72676358.039999992</v>
      </c>
      <c r="H28" s="443"/>
      <c r="I28" s="441"/>
      <c r="J28" s="441"/>
      <c r="K28" s="441"/>
      <c r="L28" s="471">
        <f>+L15-L25</f>
        <v>1387887.54</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f>+G32</f>
        <v>25256601.600000001</v>
      </c>
      <c r="H29" s="443"/>
      <c r="I29" s="441"/>
      <c r="J29" s="441"/>
      <c r="K29" s="441"/>
      <c r="L29" s="471">
        <f>+L32</f>
        <v>473098.60000000003</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f>+G24</f>
        <v>2795244.54</v>
      </c>
      <c r="H30" s="443"/>
      <c r="I30" s="441"/>
      <c r="J30" s="441"/>
      <c r="K30" s="441"/>
      <c r="L30" s="471">
        <f>+L24</f>
        <v>53380.29</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f>(G20+G30+G16)</f>
        <v>34480310.539999999</v>
      </c>
      <c r="H31" s="443"/>
      <c r="I31" s="441"/>
      <c r="J31" s="441"/>
      <c r="K31" s="441"/>
      <c r="L31" s="471">
        <f>(L20+L30+L16)</f>
        <v>614332.29</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f>(0.2*(G15-G16)+G16)</f>
        <v>25256601.600000001</v>
      </c>
      <c r="H32" s="443"/>
      <c r="I32" s="441"/>
      <c r="J32" s="441"/>
      <c r="K32" s="441"/>
      <c r="L32" s="471">
        <f>(0.2*(L15-L16)+L16)</f>
        <v>473098.60000000003</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f>+G15-G29</f>
        <v>74539854.400000006</v>
      </c>
      <c r="H33" s="443"/>
      <c r="I33" s="441"/>
      <c r="J33" s="441"/>
      <c r="K33" s="441"/>
      <c r="L33" s="471">
        <f>+L15-L29</f>
        <v>1423474.4</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f>+G19/G33</f>
        <v>1.5258454006317457</v>
      </c>
      <c r="H34" s="462"/>
      <c r="I34" s="463"/>
      <c r="J34" s="463"/>
      <c r="K34" s="463"/>
      <c r="L34" s="469">
        <f>+L19/L33</f>
        <v>1.253481622149299</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f>+'[3]3 - RC Payment or Charge Calc'!$D$12</f>
        <v>28450097.358399987</v>
      </c>
      <c r="H35" s="443"/>
      <c r="I35" s="441"/>
      <c r="J35" s="441"/>
      <c r="K35" s="441"/>
      <c r="L35" s="477">
        <f>+'[3]3 - RC Payment or Charge Calc'!$E$12</f>
        <v>233144.17840000003</v>
      </c>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f>+'[3]3 - RC Payment or Charge Calc'!$D$13</f>
        <v>28443868.92628935</v>
      </c>
      <c r="H36" s="443"/>
      <c r="I36" s="441"/>
      <c r="J36" s="441"/>
      <c r="K36" s="441"/>
      <c r="L36" s="478">
        <f>+'[3]3 - RC Payment or Charge Calc'!$E$13</f>
        <v>223498.17089557429</v>
      </c>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v>162</v>
      </c>
      <c r="E38" s="432">
        <f>+'Pt 1 Summary of Data'!E60</f>
        <v>30723.166666666668</v>
      </c>
      <c r="F38" s="432">
        <f>+E38+D38</f>
        <v>30885.166666666668</v>
      </c>
      <c r="G38" s="448"/>
      <c r="H38" s="404"/>
      <c r="I38" s="405">
        <v>310</v>
      </c>
      <c r="J38" s="432">
        <f>+'Pt 1 Summary of Data'!K60</f>
        <v>457.91666666666669</v>
      </c>
      <c r="K38" s="432">
        <f>+J38+I38</f>
        <v>767.91666666666674</v>
      </c>
      <c r="L38" s="448"/>
      <c r="M38" s="404"/>
      <c r="N38" s="405">
        <v>1195</v>
      </c>
      <c r="O38" s="432">
        <f>+'Pt 1 Summary of Data'!Q60</f>
        <v>1089.9166666666667</v>
      </c>
      <c r="P38" s="432">
        <f>+O38+N38</f>
        <v>2284.916666666667</v>
      </c>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f>0.016-(((F38-25000)/25000)*0.004)</f>
        <v>1.5058373333333333E-2</v>
      </c>
      <c r="G39" s="461"/>
      <c r="H39" s="459"/>
      <c r="I39" s="460"/>
      <c r="J39" s="460"/>
      <c r="K39" s="439"/>
      <c r="L39" s="461"/>
      <c r="M39" s="459"/>
      <c r="N39" s="460"/>
      <c r="O39" s="460"/>
      <c r="P39" s="439">
        <f>0.083-(((P38-1000)/1500)*0.031)</f>
        <v>5.6445055555555554E-2</v>
      </c>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c r="L41" s="447"/>
      <c r="M41" s="443"/>
      <c r="N41" s="441"/>
      <c r="O41" s="441"/>
      <c r="P41" s="434">
        <v>1</v>
      </c>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f>+F39*F41</f>
        <v>1.5058373333333333E-2</v>
      </c>
      <c r="G42" s="447"/>
      <c r="H42" s="443"/>
      <c r="I42" s="441"/>
      <c r="J42" s="441"/>
      <c r="K42" s="436"/>
      <c r="L42" s="447"/>
      <c r="M42" s="443"/>
      <c r="N42" s="441"/>
      <c r="O42" s="441"/>
      <c r="P42" s="436">
        <f>+P39*P41</f>
        <v>5.6445055555555554E-2</v>
      </c>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c r="D45" s="436">
        <f>+D12/D17</f>
        <v>1.8449886855251931</v>
      </c>
      <c r="E45" s="436">
        <f>+E12/E17</f>
        <v>1.2201671056658248</v>
      </c>
      <c r="F45" s="436">
        <f>+F12/F17</f>
        <v>1.225038991598441</v>
      </c>
      <c r="G45" s="447"/>
      <c r="H45" s="438"/>
      <c r="I45" s="436">
        <f>+I12/I17</f>
        <v>0.8308566855692151</v>
      </c>
      <c r="J45" s="436">
        <f>+J12/J17</f>
        <v>1.0043768964162616</v>
      </c>
      <c r="K45" s="436">
        <f>+K12/K17</f>
        <v>0.92437934669348387</v>
      </c>
      <c r="L45" s="447"/>
      <c r="M45" s="438"/>
      <c r="N45" s="436">
        <f>+N12/N17</f>
        <v>1.0990900780845605</v>
      </c>
      <c r="O45" s="436">
        <f>+O12/O17</f>
        <v>0.9985775202058037</v>
      </c>
      <c r="P45" s="436">
        <f>+P12/P17</f>
        <v>1.048767688899741</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f>+F42</f>
        <v>1.5058373333333333E-2</v>
      </c>
      <c r="G47" s="447"/>
      <c r="H47" s="443"/>
      <c r="I47" s="441"/>
      <c r="J47" s="441"/>
      <c r="K47" s="436"/>
      <c r="L47" s="447"/>
      <c r="M47" s="443"/>
      <c r="N47" s="441"/>
      <c r="O47" s="441"/>
      <c r="P47" s="436">
        <f>+P42</f>
        <v>5.6445055555555554E-2</v>
      </c>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f>+F45+F47</f>
        <v>1.2400973649317744</v>
      </c>
      <c r="G48" s="447"/>
      <c r="H48" s="443"/>
      <c r="I48" s="441"/>
      <c r="J48" s="441"/>
      <c r="K48" s="436">
        <f>+K45</f>
        <v>0.92437934669348387</v>
      </c>
      <c r="L48" s="447"/>
      <c r="M48" s="443"/>
      <c r="N48" s="441"/>
      <c r="O48" s="441"/>
      <c r="P48" s="436">
        <f>+P45+P47</f>
        <v>1.1052127444552966</v>
      </c>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c r="D50" s="407">
        <v>0.8</v>
      </c>
      <c r="E50" s="407">
        <v>0.8</v>
      </c>
      <c r="F50" s="407">
        <v>0.8</v>
      </c>
      <c r="G50" s="448"/>
      <c r="H50" s="406"/>
      <c r="I50" s="407">
        <v>0.8</v>
      </c>
      <c r="J50" s="407">
        <v>0.8</v>
      </c>
      <c r="K50" s="407">
        <v>0.8</v>
      </c>
      <c r="L50" s="448"/>
      <c r="M50" s="406"/>
      <c r="N50" s="407">
        <v>0.85</v>
      </c>
      <c r="O50" s="407">
        <v>0.85</v>
      </c>
      <c r="P50" s="407">
        <v>0.85</v>
      </c>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f>+F48</f>
        <v>1.2400973649317744</v>
      </c>
      <c r="G51" s="447"/>
      <c r="H51" s="444"/>
      <c r="I51" s="442"/>
      <c r="J51" s="442"/>
      <c r="K51" s="436">
        <f>+K48</f>
        <v>0.92437934669348387</v>
      </c>
      <c r="L51" s="447"/>
      <c r="M51" s="444"/>
      <c r="N51" s="442"/>
      <c r="O51" s="442"/>
      <c r="P51" s="436">
        <f>+P48</f>
        <v>1.1052127444552966</v>
      </c>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f>+E15-E16</f>
        <v>93174818</v>
      </c>
      <c r="G52" s="447"/>
      <c r="H52" s="443"/>
      <c r="I52" s="441"/>
      <c r="J52" s="441"/>
      <c r="K52" s="400">
        <f>+J15-J16</f>
        <v>1779343</v>
      </c>
      <c r="L52" s="447"/>
      <c r="M52" s="443"/>
      <c r="N52" s="441"/>
      <c r="O52" s="441"/>
      <c r="P52" s="400">
        <f>+O15-O16</f>
        <v>4551910</v>
      </c>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85"/>
      <c r="G53" s="447"/>
      <c r="H53" s="443"/>
      <c r="I53" s="441"/>
      <c r="J53" s="441"/>
      <c r="K53" s="400"/>
      <c r="L53" s="447"/>
      <c r="M53" s="443"/>
      <c r="N53" s="441"/>
      <c r="O53" s="441"/>
      <c r="P53" s="485"/>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f>+G60-G59</f>
        <v>123554</v>
      </c>
      <c r="H58" s="452"/>
      <c r="I58" s="453"/>
      <c r="J58" s="453"/>
      <c r="K58" s="453"/>
      <c r="L58" s="400">
        <f>+L60-L59</f>
        <v>-2832</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v>1355877</v>
      </c>
      <c r="H59" s="443"/>
      <c r="I59" s="441"/>
      <c r="J59" s="472"/>
      <c r="K59" s="441"/>
      <c r="L59" s="398">
        <v>754978</v>
      </c>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f>+D6</f>
        <v>1479431</v>
      </c>
      <c r="H60" s="443"/>
      <c r="I60" s="441"/>
      <c r="J60" s="472"/>
      <c r="K60" s="441"/>
      <c r="L60" s="398">
        <f>+I6</f>
        <v>752146</v>
      </c>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6:C7 D5">
    <cfRule type="cellIs" dxfId="58" priority="50" stopIfTrue="1" operator="lessThan">
      <formula>0</formula>
    </cfRule>
  </conditionalFormatting>
  <conditionalFormatting sqref="C15:C16">
    <cfRule type="cellIs" dxfId="57" priority="63" stopIfTrue="1" operator="lessThan">
      <formula>0</formula>
    </cfRule>
  </conditionalFormatting>
  <conditionalFormatting sqref="H15:H16">
    <cfRule type="cellIs" dxfId="56" priority="47" stopIfTrue="1" operator="lessThan">
      <formula>0</formula>
    </cfRule>
  </conditionalFormatting>
  <conditionalFormatting sqref="Q38">
    <cfRule type="cellIs" dxfId="55" priority="37" stopIfTrue="1" operator="lessThan">
      <formula>0</formula>
    </cfRule>
  </conditionalFormatting>
  <conditionalFormatting sqref="M38">
    <cfRule type="cellIs" dxfId="54" priority="41" stopIfTrue="1" operator="lessThan">
      <formula>0</formula>
    </cfRule>
  </conditionalFormatting>
  <conditionalFormatting sqref="H50:K50">
    <cfRule type="cellIs" dxfId="53" priority="44" stopIfTrue="1" operator="lessThan">
      <formula>0</formula>
    </cfRule>
  </conditionalFormatting>
  <conditionalFormatting sqref="Q50:T50">
    <cfRule type="cellIs" dxfId="52" priority="36" stopIfTrue="1" operator="lessThan">
      <formula>0</formula>
    </cfRule>
  </conditionalFormatting>
  <conditionalFormatting sqref="M5:M7">
    <cfRule type="cellIs" dxfId="51" priority="43" stopIfTrue="1" operator="lessThan">
      <formula>0</formula>
    </cfRule>
  </conditionalFormatting>
  <conditionalFormatting sqref="C50:F50">
    <cfRule type="cellIs" dxfId="50" priority="49" stopIfTrue="1" operator="lessThan">
      <formula>0</formula>
    </cfRule>
  </conditionalFormatting>
  <conditionalFormatting sqref="H5:H7">
    <cfRule type="cellIs" dxfId="49" priority="48" stopIfTrue="1" operator="lessThan">
      <formula>0</formula>
    </cfRule>
  </conditionalFormatting>
  <conditionalFormatting sqref="H38">
    <cfRule type="cellIs" dxfId="48" priority="45" stopIfTrue="1" operator="lessThan">
      <formula>0</formula>
    </cfRule>
  </conditionalFormatting>
  <conditionalFormatting sqref="M15:M16">
    <cfRule type="cellIs" dxfId="47" priority="42" stopIfTrue="1" operator="lessThan">
      <formula>0</formula>
    </cfRule>
  </conditionalFormatting>
  <conditionalFormatting sqref="M50:P50">
    <cfRule type="cellIs" dxfId="46" priority="40" stopIfTrue="1" operator="lessThan">
      <formula>0</formula>
    </cfRule>
  </conditionalFormatting>
  <conditionalFormatting sqref="Q5:Q7">
    <cfRule type="cellIs" dxfId="45" priority="39" stopIfTrue="1" operator="lessThan">
      <formula>0</formula>
    </cfRule>
  </conditionalFormatting>
  <conditionalFormatting sqref="Q15:Q16">
    <cfRule type="cellIs" dxfId="44" priority="38" stopIfTrue="1" operator="lessThan">
      <formula>0</formula>
    </cfRule>
  </conditionalFormatting>
  <conditionalFormatting sqref="U5:U7">
    <cfRule type="cellIs" dxfId="43" priority="35" stopIfTrue="1" operator="lessThan">
      <formula>0</formula>
    </cfRule>
  </conditionalFormatting>
  <conditionalFormatting sqref="U15:U16">
    <cfRule type="cellIs" dxfId="42" priority="34" stopIfTrue="1" operator="lessThan">
      <formula>0</formula>
    </cfRule>
  </conditionalFormatting>
  <conditionalFormatting sqref="U38">
    <cfRule type="cellIs" dxfId="41" priority="33" stopIfTrue="1" operator="lessThan">
      <formula>0</formula>
    </cfRule>
  </conditionalFormatting>
  <conditionalFormatting sqref="U50:X50">
    <cfRule type="cellIs" dxfId="40" priority="32" stopIfTrue="1" operator="lessThan">
      <formula>0</formula>
    </cfRule>
  </conditionalFormatting>
  <conditionalFormatting sqref="Y5:Y7">
    <cfRule type="cellIs" dxfId="39" priority="31" stopIfTrue="1" operator="lessThan">
      <formula>0</formula>
    </cfRule>
  </conditionalFormatting>
  <conditionalFormatting sqref="Y15:Y16">
    <cfRule type="cellIs" dxfId="38" priority="30" stopIfTrue="1" operator="lessThan">
      <formula>0</formula>
    </cfRule>
  </conditionalFormatting>
  <conditionalFormatting sqref="Y38">
    <cfRule type="cellIs" dxfId="37" priority="29" stopIfTrue="1" operator="lessThan">
      <formula>0</formula>
    </cfRule>
  </conditionalFormatting>
  <conditionalFormatting sqref="Y50:AB50">
    <cfRule type="cellIs" dxfId="36" priority="28" stopIfTrue="1" operator="lessThan">
      <formula>0</formula>
    </cfRule>
  </conditionalFormatting>
  <conditionalFormatting sqref="AL50:AN50">
    <cfRule type="cellIs" dxfId="35" priority="24" stopIfTrue="1" operator="lessThan">
      <formula>0</formula>
    </cfRule>
  </conditionalFormatting>
  <conditionalFormatting sqref="G35">
    <cfRule type="cellIs" dxfId="34" priority="23" stopIfTrue="1" operator="lessThan">
      <formula>0</formula>
    </cfRule>
  </conditionalFormatting>
  <conditionalFormatting sqref="G36">
    <cfRule type="cellIs" dxfId="33" priority="22" stopIfTrue="1" operator="lessThan">
      <formula>0</formula>
    </cfRule>
  </conditionalFormatting>
  <conditionalFormatting sqref="C56">
    <cfRule type="cellIs" dxfId="32" priority="21" stopIfTrue="1" operator="lessThan">
      <formula>0</formula>
    </cfRule>
  </conditionalFormatting>
  <conditionalFormatting sqref="C57">
    <cfRule type="cellIs" dxfId="31" priority="20" stopIfTrue="1" operator="lessThan">
      <formula>0</formula>
    </cfRule>
  </conditionalFormatting>
  <conditionalFormatting sqref="AK5:AK7">
    <cfRule type="cellIs" dxfId="30" priority="19" stopIfTrue="1" operator="lessThan">
      <formula>0</formula>
    </cfRule>
  </conditionalFormatting>
  <conditionalFormatting sqref="AK15:AK16">
    <cfRule type="cellIs" dxfId="29" priority="18" stopIfTrue="1" operator="lessThan">
      <formula>0</formula>
    </cfRule>
  </conditionalFormatting>
  <conditionalFormatting sqref="AK38">
    <cfRule type="cellIs" dxfId="28" priority="17" stopIfTrue="1" operator="lessThan">
      <formula>0</formula>
    </cfRule>
  </conditionalFormatting>
  <conditionalFormatting sqref="AK50">
    <cfRule type="cellIs" dxfId="27" priority="16" stopIfTrue="1" operator="lessThan">
      <formula>0</formula>
    </cfRule>
  </conditionalFormatting>
  <conditionalFormatting sqref="H56">
    <cfRule type="cellIs" dxfId="26" priority="15" stopIfTrue="1" operator="lessThan">
      <formula>0</formula>
    </cfRule>
  </conditionalFormatting>
  <conditionalFormatting sqref="H57">
    <cfRule type="cellIs" dxfId="25" priority="14" stopIfTrue="1" operator="lessThan">
      <formula>0</formula>
    </cfRule>
  </conditionalFormatting>
  <conditionalFormatting sqref="M56">
    <cfRule type="cellIs" dxfId="24" priority="13" stopIfTrue="1" operator="lessThan">
      <formula>0</formula>
    </cfRule>
  </conditionalFormatting>
  <conditionalFormatting sqref="M57">
    <cfRule type="cellIs" dxfId="23" priority="12" stopIfTrue="1" operator="lessThan">
      <formula>0</formula>
    </cfRule>
  </conditionalFormatting>
  <conditionalFormatting sqref="Q56">
    <cfRule type="cellIs" dxfId="22" priority="11" stopIfTrue="1" operator="lessThan">
      <formula>0</formula>
    </cfRule>
  </conditionalFormatting>
  <conditionalFormatting sqref="Q57">
    <cfRule type="cellIs" dxfId="21" priority="10" stopIfTrue="1" operator="lessThan">
      <formula>0</formula>
    </cfRule>
  </conditionalFormatting>
  <conditionalFormatting sqref="U56">
    <cfRule type="cellIs" dxfId="20" priority="9" stopIfTrue="1" operator="lessThan">
      <formula>0</formula>
    </cfRule>
  </conditionalFormatting>
  <conditionalFormatting sqref="U57">
    <cfRule type="cellIs" dxfId="19" priority="8" stopIfTrue="1" operator="lessThan">
      <formula>0</formula>
    </cfRule>
  </conditionalFormatting>
  <conditionalFormatting sqref="Y56">
    <cfRule type="cellIs" dxfId="18" priority="7" stopIfTrue="1" operator="lessThan">
      <formula>0</formula>
    </cfRule>
  </conditionalFormatting>
  <conditionalFormatting sqref="Y57">
    <cfRule type="cellIs" dxfId="17" priority="6" stopIfTrue="1" operator="lessThan">
      <formula>0</formula>
    </cfRule>
  </conditionalFormatting>
  <conditionalFormatting sqref="AK56">
    <cfRule type="cellIs" dxfId="16" priority="5" stopIfTrue="1" operator="lessThan">
      <formula>0</formula>
    </cfRule>
  </conditionalFormatting>
  <conditionalFormatting sqref="AK57">
    <cfRule type="cellIs" dxfId="15" priority="4" stopIfTrue="1" operator="lessThan">
      <formula>0</formula>
    </cfRule>
  </conditionalFormatting>
  <conditionalFormatting sqref="L35">
    <cfRule type="cellIs" dxfId="14" priority="3" stopIfTrue="1" operator="lessThan">
      <formula>0</formula>
    </cfRule>
  </conditionalFormatting>
  <conditionalFormatting sqref="L36">
    <cfRule type="cellIs" dxfId="13" priority="2" stopIfTrue="1" operator="lessThan">
      <formula>0</formula>
    </cfRule>
  </conditionalFormatting>
  <conditionalFormatting sqref="D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L35:L36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D5 C6:D7"/>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120" zoomScaleNormal="120" workbookViewId="0">
      <pane xSplit="2" ySplit="3" topLeftCell="C10" activePane="bottomRight" state="frozen"/>
      <selection activeCell="B1" sqref="B1"/>
      <selection pane="topRight" activeCell="B1" sqref="B1"/>
      <selection pane="bottomLeft" activeCell="B1" sqref="B1"/>
      <selection pane="bottomRight" activeCell="B7" sqref="B7"/>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f>+'Pt 1 Summary of Data'!E56</f>
        <v>17041</v>
      </c>
      <c r="D4" s="104">
        <f>+'Pt 1 Summary of Data'!K56</f>
        <v>251</v>
      </c>
      <c r="E4" s="104">
        <f>+'Pt 1 Summary of Data'!Q56</f>
        <v>525</v>
      </c>
      <c r="F4" s="104"/>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v>0</v>
      </c>
      <c r="E6" s="100">
        <v>0</v>
      </c>
      <c r="F6" s="184"/>
      <c r="G6" s="100"/>
      <c r="H6" s="100"/>
      <c r="I6" s="184"/>
      <c r="J6" s="184"/>
      <c r="K6" s="189"/>
    </row>
    <row r="7" spans="2:11" x14ac:dyDescent="0.2">
      <c r="B7" s="116" t="s">
        <v>102</v>
      </c>
      <c r="C7" s="101">
        <v>0</v>
      </c>
      <c r="D7" s="102">
        <v>0</v>
      </c>
      <c r="E7" s="102">
        <v>0</v>
      </c>
      <c r="F7" s="102"/>
      <c r="G7" s="102"/>
      <c r="H7" s="102"/>
      <c r="I7" s="190"/>
      <c r="J7" s="190"/>
      <c r="K7" s="193"/>
    </row>
    <row r="8" spans="2:11" x14ac:dyDescent="0.2">
      <c r="B8" s="116" t="s">
        <v>103</v>
      </c>
      <c r="C8" s="182"/>
      <c r="D8" s="102">
        <v>0</v>
      </c>
      <c r="E8" s="102">
        <v>0</v>
      </c>
      <c r="F8" s="185"/>
      <c r="G8" s="102"/>
      <c r="H8" s="102"/>
      <c r="I8" s="190"/>
      <c r="J8" s="190"/>
      <c r="K8" s="194"/>
    </row>
    <row r="9" spans="2:11" ht="13.15" customHeight="1" x14ac:dyDescent="0.2">
      <c r="B9" s="116" t="s">
        <v>104</v>
      </c>
      <c r="C9" s="101">
        <v>0</v>
      </c>
      <c r="D9" s="102">
        <v>0</v>
      </c>
      <c r="E9" s="102">
        <v>0</v>
      </c>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f>+'Pt 3 MLR and Rebate Calculation'!F53</f>
        <v>0</v>
      </c>
      <c r="D11" s="97">
        <f>+'Pt 3 MLR and Rebate Calculation'!K53</f>
        <v>0</v>
      </c>
      <c r="E11" s="97">
        <f>+'Pt 3 MLR and Rebate Calculation'!P53</f>
        <v>0</v>
      </c>
      <c r="F11" s="97"/>
      <c r="G11" s="97"/>
      <c r="H11" s="97"/>
      <c r="I11" s="178"/>
      <c r="J11" s="178"/>
      <c r="K11" s="196"/>
    </row>
    <row r="12" spans="2:11" x14ac:dyDescent="0.2">
      <c r="B12" s="124" t="s">
        <v>93</v>
      </c>
      <c r="C12" s="94">
        <v>0</v>
      </c>
      <c r="D12" s="94">
        <v>0</v>
      </c>
      <c r="E12" s="94">
        <v>0</v>
      </c>
      <c r="F12" s="95"/>
      <c r="G12" s="95"/>
      <c r="H12" s="95"/>
      <c r="I12" s="177"/>
      <c r="J12" s="177"/>
      <c r="K12" s="197"/>
    </row>
    <row r="13" spans="2:11" x14ac:dyDescent="0.2">
      <c r="B13" s="124" t="s">
        <v>94</v>
      </c>
      <c r="C13" s="94">
        <v>0</v>
      </c>
      <c r="D13" s="94">
        <v>0</v>
      </c>
      <c r="E13" s="94">
        <v>0</v>
      </c>
      <c r="F13" s="95"/>
      <c r="G13" s="95"/>
      <c r="H13" s="95"/>
      <c r="I13" s="177"/>
      <c r="J13" s="177"/>
      <c r="K13" s="197"/>
    </row>
    <row r="14" spans="2:11" x14ac:dyDescent="0.2">
      <c r="B14" s="124" t="s">
        <v>95</v>
      </c>
      <c r="C14" s="94">
        <v>0</v>
      </c>
      <c r="D14" s="94">
        <v>0</v>
      </c>
      <c r="E14" s="94">
        <v>0</v>
      </c>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8">
        <v>0</v>
      </c>
      <c r="E16" s="98">
        <v>0</v>
      </c>
      <c r="F16" s="99"/>
      <c r="G16" s="99"/>
      <c r="H16" s="99"/>
      <c r="I16" s="178"/>
      <c r="J16" s="178"/>
      <c r="K16" s="186"/>
    </row>
    <row r="17" spans="2:12" s="5" customFormat="1" x14ac:dyDescent="0.2">
      <c r="B17" s="124" t="s">
        <v>203</v>
      </c>
      <c r="C17" s="94">
        <v>0</v>
      </c>
      <c r="D17" s="94">
        <v>0</v>
      </c>
      <c r="E17" s="94">
        <v>0</v>
      </c>
      <c r="F17" s="95"/>
      <c r="G17" s="95"/>
      <c r="H17" s="95"/>
      <c r="I17" s="177"/>
      <c r="J17" s="177"/>
      <c r="K17" s="197"/>
    </row>
    <row r="18" spans="2:12" ht="25.5" x14ac:dyDescent="0.2">
      <c r="B18" s="116" t="s">
        <v>207</v>
      </c>
      <c r="C18" s="187"/>
      <c r="D18" s="187"/>
      <c r="E18" s="187"/>
      <c r="F18" s="106"/>
      <c r="G18" s="106"/>
      <c r="H18" s="106"/>
      <c r="I18" s="180"/>
      <c r="J18" s="180"/>
      <c r="K18" s="198"/>
    </row>
    <row r="19" spans="2:12" ht="25.5" x14ac:dyDescent="0.2">
      <c r="B19" s="116" t="s">
        <v>208</v>
      </c>
      <c r="C19" s="179"/>
      <c r="D19" s="106">
        <v>0</v>
      </c>
      <c r="E19" s="106">
        <v>0</v>
      </c>
      <c r="F19" s="188"/>
      <c r="G19" s="106"/>
      <c r="H19" s="106"/>
      <c r="I19" s="180"/>
      <c r="J19" s="180"/>
      <c r="K19" s="199"/>
    </row>
    <row r="20" spans="2:12" ht="25.5" x14ac:dyDescent="0.2">
      <c r="B20" s="116" t="s">
        <v>209</v>
      </c>
      <c r="C20" s="187">
        <v>0</v>
      </c>
      <c r="D20" s="106">
        <v>0</v>
      </c>
      <c r="E20" s="106">
        <v>0</v>
      </c>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7" t="s">
        <v>502</v>
      </c>
      <c r="D23" s="488"/>
      <c r="E23" s="488"/>
      <c r="F23" s="488"/>
      <c r="G23" s="488"/>
      <c r="H23" s="488"/>
      <c r="I23" s="488"/>
      <c r="J23" s="488"/>
      <c r="K23" s="489"/>
    </row>
    <row r="24" spans="2:12" s="5" customFormat="1" ht="100.15" customHeight="1" x14ac:dyDescent="0.2">
      <c r="B24" s="90" t="s">
        <v>213</v>
      </c>
      <c r="C24" s="490" t="s">
        <v>503</v>
      </c>
      <c r="D24" s="491"/>
      <c r="E24" s="491"/>
      <c r="F24" s="491"/>
      <c r="G24" s="491"/>
      <c r="H24" s="491"/>
      <c r="I24" s="491"/>
      <c r="J24" s="491"/>
      <c r="K24" s="492"/>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D6:E9 G6:H9 C12:H14">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120" zoomScaleNormal="120" workbookViewId="0">
      <selection activeCell="B61" sqref="B6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120" zoomScaleNormal="120" workbookViewId="0">
      <selection activeCell="A8" sqref="A8"/>
    </sheetView>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120" zoomScaleNormal="120" workbookViewId="0">
      <selection activeCell="A26" sqref="A26"/>
    </sheetView>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Jim Mitchell</cp:lastModifiedBy>
  <cp:lastPrinted>2016-07-13T21:46:29Z</cp:lastPrinted>
  <dcterms:created xsi:type="dcterms:W3CDTF">2012-03-15T16:14:51Z</dcterms:created>
  <dcterms:modified xsi:type="dcterms:W3CDTF">2016-08-01T23:09:05Z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