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60" i="4" l="1"/>
  <c r="K59" i="4"/>
  <c r="K58" i="4"/>
  <c r="K57" i="4"/>
  <c r="K56" i="4"/>
  <c r="K51" i="10"/>
  <c r="J16" i="10"/>
  <c r="K40" i="10"/>
  <c r="J37" i="10"/>
  <c r="K37" i="10" s="1"/>
  <c r="K38" i="10" s="1"/>
  <c r="K41" i="10" s="1"/>
  <c r="K46" i="10" s="1"/>
  <c r="J60" i="4"/>
  <c r="K17" i="10"/>
  <c r="K16" i="10"/>
  <c r="K15" i="10"/>
  <c r="J17" i="10"/>
  <c r="J15" i="10"/>
  <c r="I17" i="10"/>
  <c r="H17" i="10"/>
  <c r="I12" i="10"/>
  <c r="I44" i="10" s="1"/>
  <c r="H12" i="10"/>
  <c r="H44" i="10" s="1"/>
  <c r="J5" i="4" l="1"/>
  <c r="K5" i="4" s="1"/>
  <c r="K54" i="18"/>
  <c r="J6" i="10" s="1"/>
  <c r="K12" i="4" l="1"/>
  <c r="K6" i="10"/>
  <c r="K12" i="10" s="1"/>
  <c r="K44" i="10" s="1"/>
  <c r="K47" i="10" s="1"/>
  <c r="K50" i="10" s="1"/>
  <c r="K52" i="10" s="1"/>
  <c r="J12" i="10"/>
  <c r="J44" i="10" s="1"/>
</calcChain>
</file>

<file path=xl/sharedStrings.xml><?xml version="1.0" encoding="utf-8"?>
<sst xmlns="http://schemas.openxmlformats.org/spreadsheetml/2006/main" count="584" uniqueCount="512">
  <si>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</si>
  <si>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</si>
  <si>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</si>
  <si>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</si>
  <si>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</si>
  <si>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</si>
  <si>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</si>
  <si>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</si>
  <si>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</si>
  <si>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</si>
  <si>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</si>
  <si>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</si>
  <si>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</si>
  <si>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</si>
  <si>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</si>
  <si>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</si>
  <si>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</si>
  <si>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</si>
  <si>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</si>
  <si>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</si>
  <si>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</si>
  <si>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</si>
  <si>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</si>
  <si>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</si>
  <si>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</si>
  <si>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</si>
  <si>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</si>
  <si>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</si>
  <si>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</si>
  <si>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</si>
  <si>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</si>
  <si>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</si>
  <si>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</si>
  <si>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</si>
  <si>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</si>
  <si>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</si>
  <si>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</si>
  <si>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</si>
  <si>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</si>
  <si>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</si>
  <si>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</si>
  <si>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</si>
  <si>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</si>
  <si>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</si>
  <si>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</si>
  <si>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</si>
  <si>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</si>
  <si>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</si>
  <si>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</si>
  <si>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</si>
  <si>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</si>
  <si>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</si>
  <si>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</si>
  <si>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</si>
  <si>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</si>
  <si>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</si>
  <si>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</si>
  <si>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</si>
  <si>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</si>
  <si>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</si>
  <si>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</si>
  <si>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</si>
  <si>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</si>
  <si>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</si>
  <si>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</si>
  <si>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</si>
  <si>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</si>
  <si>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</si>
  <si>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</si>
  <si>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</si>
  <si>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</si>
  <si>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</si>
  <si>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</si>
  <si>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</si>
  <si>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</si>
  <si>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</si>
  <si>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</si>
  <si>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</si>
  <si>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</si>
  <si>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</si>
  <si>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</si>
  <si>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</si>
  <si>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</si>
  <si>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</si>
  <si>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</si>
  <si>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</si>
  <si>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</si>
  <si>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</si>
  <si>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</si>
  <si>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</si>
  <si>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</si>
  <si>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</si>
  <si>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</si>
  <si>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</si>
  <si>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</si>
  <si>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</si>
  <si>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</si>
  <si>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</si>
  <si>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</si>
  <si>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</si>
  <si>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</si>
  <si>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</si>
  <si>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</si>
  <si>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</si>
  <si>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</si>
  <si>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</si>
  <si>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</si>
  <si>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</si>
  <si>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</si>
  <si>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</si>
  <si>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</si>
  <si>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</si>
  <si>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</si>
  <si>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</si>
  <si>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</si>
  <si>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</si>
  <si>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</si>
  <si>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</si>
  <si>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</si>
  <si>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</si>
  <si>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</si>
  <si>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</si>
  <si>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</si>
  <si>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</si>
  <si>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</si>
  <si>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</si>
  <si>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</si>
  <si>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</si>
  <si>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</si>
  <si>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</si>
  <si>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</si>
  <si>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</si>
  <si>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</si>
  <si>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</si>
  <si>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</si>
  <si>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</si>
  <si>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</si>
  <si>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</si>
  <si>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</si>
  <si>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</si>
  <si>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</si>
  <si>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</si>
  <si>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</si>
  <si>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</si>
  <si>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</si>
  <si>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</si>
  <si>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</si>
  <si>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</si>
  <si>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</si>
  <si>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</si>
  <si>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</si>
  <si>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</si>
  <si>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</si>
  <si>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</si>
  <si>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</si>
  <si>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</si>
  <si>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</si>
  <si>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</si>
  <si>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</si>
  <si>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</si>
  <si>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</si>
  <si>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</si>
  <si>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</si>
  <si>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</si>
  <si>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</si>
  <si>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</si>
  <si>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</si>
  <si>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</si>
  <si>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</si>
  <si>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</si>
  <si>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</si>
  <si>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</si>
  <si>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</si>
  <si>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</si>
  <si>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</si>
  <si>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</si>
  <si>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</si>
  <si>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</si>
  <si>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</si>
  <si>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</si>
  <si>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</si>
  <si>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</si>
  <si>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</si>
  <si>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</si>
  <si>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</si>
  <si>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</si>
  <si>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</si>
  <si>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</si>
  <si>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</si>
  <si>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</si>
  <si>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</si>
  <si>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</si>
  <si>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</si>
  <si>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</si>
  <si>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</si>
  <si>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</si>
  <si>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</si>
  <si>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</si>
  <si>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</si>
  <si>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</si>
  <si>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</si>
  <si>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</si>
  <si>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</si>
  <si>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</si>
  <si>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</si>
  <si>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</si>
  <si>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</si>
  <si>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</si>
  <si>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</si>
  <si>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</si>
  <si>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</si>
  <si>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</si>
  <si>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</si>
  <si>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</si>
  <si>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</si>
  <si>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</si>
  <si>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</si>
  <si>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</si>
  <si>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</si>
  <si>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</si>
  <si>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</si>
  <si>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</si>
  <si>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</si>
  <si>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</si>
  <si>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</si>
  <si>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</si>
  <si>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</si>
  <si>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</si>
  <si>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</si>
  <si>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</si>
  <si>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</si>
  <si>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</si>
  <si>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</si>
  <si>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</si>
  <si>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</si>
  <si>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</si>
  <si>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</si>
  <si>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</si>
  <si>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</si>
  <si>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</si>
  <si>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</si>
  <si>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</si>
  <si>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</si>
  <si>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</si>
  <si>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</si>
  <si>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</si>
  <si>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</si>
  <si>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</si>
  <si>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</si>
  <si>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</si>
  <si>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</si>
  <si>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</si>
  <si>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</si>
  <si>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</si>
  <si>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</si>
  <si>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</si>
  <si>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</si>
  <si>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</si>
  <si>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</si>
  <si>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</si>
  <si>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</si>
  <si>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</si>
  <si>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</si>
  <si>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</si>
  <si>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</si>
  <si>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</si>
  <si>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</si>
  <si>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</si>
  <si>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</si>
  <si>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</si>
  <si>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</si>
  <si>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</si>
  <si>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</si>
  <si>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</si>
  <si>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</si>
  <si>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</si>
  <si>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</si>
  <si>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</si>
  <si>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</si>
  <si>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</si>
  <si>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</si>
  <si>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</si>
  <si>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</si>
  <si>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</si>
  <si>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</si>
  <si>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</si>
  <si>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</si>
  <si>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</si>
  <si>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</si>
  <si>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</si>
  <si>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</si>
  <si>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</si>
  <si>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</si>
  <si>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</si>
  <si>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</si>
  <si>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</si>
  <si>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</si>
  <si>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</si>
  <si>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</si>
  <si>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</si>
  <si>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</si>
  <si>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</si>
  <si>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</si>
  <si>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</si>
  <si>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</si>
  <si>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</si>
  <si>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</si>
  <si>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</si>
  <si>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</si>
  <si>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</si>
  <si>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</si>
  <si>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</si>
  <si>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</si>
  <si>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</si>
  <si>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</si>
  <si>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</si>
  <si>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</si>
  <si>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</si>
  <si>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</si>
  <si>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</si>
  <si>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</si>
  <si>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</si>
  <si>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</si>
  <si>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</si>
  <si>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</si>
  <si>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</si>
  <si>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</si>
  <si>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</si>
  <si>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</si>
  <si>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</si>
  <si>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</si>
  <si>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</si>
  <si>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</si>
  <si>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</si>
  <si>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</si>
  <si>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</si>
  <si>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</si>
  <si>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</si>
  <si>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</si>
  <si>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</si>
  <si>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</si>
  <si>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</si>
  <si>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</si>
  <si>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</si>
  <si>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</si>
  <si>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</si>
  <si>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</si>
  <si>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</si>
  <si>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</si>
  <si>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</si>
  <si>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</si>
  <si>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</si>
  <si>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</si>
  <si>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</si>
  <si>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</si>
  <si>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</si>
  <si>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</si>
  <si>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</si>
  <si>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</si>
  <si>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</si>
  <si>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</si>
  <si>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</si>
  <si>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</si>
  <si>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</si>
  <si>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</si>
  <si>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</si>
  <si>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</si>
  <si>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</si>
  <si>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</si>
  <si>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</si>
  <si>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</si>
  <si>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</si>
  <si>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</si>
  <si>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</si>
  <si>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</si>
  <si>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</si>
  <si>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</si>
  <si>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</si>
  <si>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</si>
  <si>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</si>
  <si>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</si>
  <si>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</si>
  <si>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</si>
  <si>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</si>
  <si>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</si>
  <si>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</si>
  <si>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</si>
  <si>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</si>
  <si>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</si>
  <si>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</si>
  <si>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</si>
  <si>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</si>
  <si>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</si>
  <si>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</si>
  <si>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</si>
  <si>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</si>
  <si>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</si>
  <si>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</si>
  <si>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</si>
  <si>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</si>
  <si>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</si>
  <si>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</si>
  <si>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</si>
  <si>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</si>
  <si>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</si>
  <si>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</si>
  <si>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</si>
  <si>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</si>
  <si>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</si>
  <si>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</si>
  <si>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</si>
  <si>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</si>
  <si>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</si>
  <si>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</si>
  <si>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</si>
  <si>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</si>
  <si>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</si>
  <si>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</si>
  <si>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</si>
  <si>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</si>
  <si>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</si>
  <si>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</si>
  <si>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</si>
  <si>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</si>
  <si>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</si>
  <si>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</si>
  <si>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</si>
  <si>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</si>
  <si>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</si>
  <si>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</si>
  <si>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</si>
  <si>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</si>
  <si>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</si>
  <si>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</si>
  <si>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</si>
  <si>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</si>
  <si>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</si>
  <si>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</si>
  <si>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</si>
  <si>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</si>
  <si>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</si>
  <si>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</si>
  <si>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</si>
  <si>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</si>
  <si>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</si>
  <si>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</si>
  <si>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</si>
  <si>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</si>
  <si>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</si>
  <si>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</si>
  <si>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</si>
  <si>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</si>
  <si>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</si>
  <si>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</si>
  <si>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</si>
  <si>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</si>
  <si>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</si>
  <si>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</si>
  <si>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</si>
  <si>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</si>
  <si>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</si>
  <si>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</si>
  <si>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</si>
  <si>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</si>
  <si>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</si>
  <si>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</si>
  <si>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</si>
  <si>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</si>
  <si>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</si>
  <si>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</si>
  <si>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</si>
  <si>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</si>
  <si>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</si>
  <si>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</si>
  <si>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</si>
  <si>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</si>
  <si>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</si>
  <si>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</si>
  <si>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</si>
  <si>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</si>
  <si>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</si>
  <si>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</si>
  <si>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</si>
  <si>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</si>
  <si>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</si>
  <si>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</si>
  <si>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</si>
  <si>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</si>
  <si>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</si>
  <si>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</si>
  <si>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</si>
  <si>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</si>
  <si>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</si>
  <si>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</si>
  <si>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</si>
  <si>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</si>
  <si>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</si>
  <si>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</si>
  <si>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</si>
  <si>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</si>
  <si>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</si>
  <si>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</si>
  <si>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96366</t>
  </si>
  <si>
    <t>17</t>
  </si>
  <si>
    <t>Based on Actual</t>
  </si>
  <si>
    <t>Based on actual</t>
  </si>
  <si>
    <t>Actual by state, allocated among lines based on earned premium.</t>
  </si>
  <si>
    <t>None.</t>
  </si>
  <si>
    <t>Actual by state, allocated among lines by earned premium.</t>
  </si>
  <si>
    <t>Based on actual charges for services, allocated among lines based on paid claims.</t>
  </si>
  <si>
    <t>None</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</si>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</sst>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186</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workbookViewId="0">
      <pane xSplit="2" ySplit="3" topLeftCell="C35" activePane="bottomRight" state="frozen"/>
      <selection activeCell="B1" sqref="B1"/>
      <selection pane="topRight" activeCell="B1" sqref="B1"/>
      <selection pane="bottomLeft" activeCell="B1" sqref="B1"/>
      <selection pane="bottomRight" activeCell="K57" sqref="K57:K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2385355</v>
      </c>
      <c r="K5" s="106">
        <f>J5</f>
        <v>2385355</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f>'Pt 2 Premium and Claims'!K54</f>
        <v>1277720.5618346436</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v>252322.78</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v>140272</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v>58466</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v>13420</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0">J57</f>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0"/>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6031</v>
      </c>
      <c r="K59" s="125">
        <f t="shared" si="0"/>
        <v>6031</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502.58333333333331</v>
      </c>
      <c r="K60" s="128">
        <f t="shared" si="0"/>
        <v>502.58333333333331</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workbookViewId="0">
      <pane xSplit="2" ySplit="3" topLeftCell="H28"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8">
        <v>2385355</v>
      </c>
      <c r="K5" s="118">
        <v>2385355</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ht="13" thickBot="1" x14ac:dyDescent="0.4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7" thickTop="1" x14ac:dyDescent="0.4">
      <c r="B18" s="178" t="s">
        <v>307</v>
      </c>
      <c r="C18" s="133"/>
      <c r="D18" s="109"/>
      <c r="E18" s="110"/>
      <c r="F18" s="110"/>
      <c r="G18" s="110"/>
      <c r="H18" s="110"/>
      <c r="I18" s="109"/>
      <c r="J18" s="118">
        <v>2385355</v>
      </c>
      <c r="K18" s="118">
        <v>2385355</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1083062.05</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194658.51183464349</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1277720.5618346436</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6: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7 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L18:O19 K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workbookViewId="0">
      <pane xSplit="2" ySplit="3" topLeftCell="C33" activePane="bottomRight" state="frozen"/>
      <selection activeCell="B1" sqref="B1"/>
      <selection pane="topRight" activeCell="B1" sqref="B1"/>
      <selection pane="bottomLeft" activeCell="B1" sqref="B1"/>
      <selection pane="bottomRight" activeCell="H12" sqref="H1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2240682</v>
      </c>
      <c r="I5" s="118">
        <v>1816393</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1726047.58</v>
      </c>
      <c r="I6" s="110">
        <v>2160132.6800000002</v>
      </c>
      <c r="J6" s="115">
        <f>'Pt 2 Premium and Claims'!K54</f>
        <v>1277720.5618346436</v>
      </c>
      <c r="K6" s="115">
        <f>SUM(H6:J6)</f>
        <v>5163900.8218346443</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f>
        <v>1726047.58</v>
      </c>
      <c r="I12" s="115">
        <f>I6</f>
        <v>2160132.6800000002</v>
      </c>
      <c r="J12" s="115">
        <f>J6</f>
        <v>1277720.5618346436</v>
      </c>
      <c r="K12" s="115">
        <f>K6</f>
        <v>5163900.8218346443</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2851291</v>
      </c>
      <c r="I15" s="118">
        <v>3031612</v>
      </c>
      <c r="J15" s="106">
        <f>'Pt 2 Premium and Claims'!K18</f>
        <v>2385355</v>
      </c>
      <c r="K15" s="106">
        <f>SUM(H15:J15)</f>
        <v>8268258</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117652</v>
      </c>
      <c r="I16" s="110">
        <v>138780</v>
      </c>
      <c r="J16" s="115">
        <f>SUM('Pt 1 Summary of Data'!K25:K35)</f>
        <v>212158</v>
      </c>
      <c r="K16" s="115">
        <f>SUM(H16:J16)</f>
        <v>468590</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2733639</v>
      </c>
      <c r="I17" s="115">
        <f>I15-I16</f>
        <v>2892832</v>
      </c>
      <c r="J17" s="115">
        <f>J15-J16</f>
        <v>2173197</v>
      </c>
      <c r="K17" s="115">
        <f>SUM(H17:J17)</f>
        <v>7799668</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714</v>
      </c>
      <c r="I37" s="122">
        <v>684.91666666666663</v>
      </c>
      <c r="J37" s="256">
        <f>'Pt 1 Summary of Data'!J60</f>
        <v>502.58333333333331</v>
      </c>
      <c r="K37" s="256">
        <f>SUM(H37:J37)</f>
        <v>1901.4999999999998</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f>0.083+((K37-1000)/(2500-1000))*(0.052-0.083)</f>
        <v>6.436900000000001E-2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v>3786.9198312236285</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f>1.164+((K39-2500)/(5000-2500))*(1.402-1.164)</f>
        <v>1.2865147679324893</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f>K38*K40</f>
        <v>8.2811669097046417E-2</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f>H12/H17</f>
        <v>0.6314102118092404</v>
      </c>
      <c r="I44" s="260">
        <f t="shared" ref="I44:K44" si="0">I12/I17</f>
        <v>0.74671902136038326</v>
      </c>
      <c r="J44" s="260">
        <f t="shared" si="0"/>
        <v>0.58794511580618025</v>
      </c>
      <c r="K44" s="260">
        <f t="shared" si="0"/>
        <v>0.66206674717880865</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f>K41</f>
        <v>8.2811669097046417E-2</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f>K44+K46</f>
        <v>0.74487841627585505</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v>0.8</v>
      </c>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f>K47</f>
        <v>0.74487841627585505</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f>J15-J16</f>
        <v>2173197</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f>(K49-K50)*K51</f>
        <v>119790.06038456073</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v>0</v>
      </c>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69</v>
      </c>
      <c r="E6" s="123"/>
      <c r="F6" s="363"/>
      <c r="G6" s="123"/>
      <c r="H6" s="123"/>
      <c r="I6" s="363"/>
      <c r="J6" s="363"/>
      <c r="K6" s="372"/>
    </row>
    <row r="7" spans="2:11" x14ac:dyDescent="0.4">
      <c r="B7" s="155" t="s">
        <v>102</v>
      </c>
      <c r="C7" s="124"/>
      <c r="D7" s="126">
        <v>1140</v>
      </c>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v>119790</v>
      </c>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v>119790</v>
      </c>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231427</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v>1</v>
      </c>
      <c r="E18" s="139"/>
      <c r="F18" s="139"/>
      <c r="G18" s="139"/>
      <c r="H18" s="139"/>
      <c r="I18" s="353"/>
      <c r="J18" s="353"/>
      <c r="K18" s="367"/>
    </row>
    <row r="19" spans="2:12" x14ac:dyDescent="0.4">
      <c r="B19" s="155" t="s">
        <v>208</v>
      </c>
      <c r="C19" s="351"/>
      <c r="D19" s="139">
        <v>1</v>
      </c>
      <c r="E19" s="139"/>
      <c r="F19" s="370"/>
      <c r="G19" s="139"/>
      <c r="H19" s="139"/>
      <c r="I19" s="353"/>
      <c r="J19" s="353"/>
      <c r="K19" s="371"/>
    </row>
    <row r="20" spans="2:12" ht="25.35" x14ac:dyDescent="0.4">
      <c r="B20" s="155" t="s">
        <v>209</v>
      </c>
      <c r="C20" s="369"/>
      <c r="D20" s="139">
        <v>1</v>
      </c>
      <c r="E20" s="139"/>
      <c r="F20" s="139"/>
      <c r="G20" s="139"/>
      <c r="H20" s="139"/>
      <c r="I20" s="353"/>
      <c r="J20" s="353"/>
      <c r="K20" s="367"/>
    </row>
    <row r="21" spans="2:12" x14ac:dyDescent="0.4">
      <c r="B21" s="155" t="s">
        <v>210</v>
      </c>
      <c r="C21" s="351"/>
      <c r="D21" s="139">
        <v>1</v>
      </c>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505</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506</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507</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508</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509</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507</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507</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507</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510</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507</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509</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509</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511</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511</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511</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511</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507</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