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53" i="10" l="1"/>
  <c r="E54" i="18"/>
  <c r="AT60" i="4" l="1"/>
  <c r="F52" i="10" l="1"/>
  <c r="F47" i="10"/>
  <c r="D45" i="10"/>
  <c r="C45" i="10"/>
  <c r="F42" i="10"/>
  <c r="F38" i="10"/>
  <c r="F17" i="10"/>
  <c r="F16" i="10"/>
  <c r="F15" i="10"/>
  <c r="E17" i="10"/>
  <c r="D17" i="10"/>
  <c r="C17" i="10"/>
  <c r="D12" i="10"/>
  <c r="C12" i="10"/>
  <c r="E38" i="10"/>
  <c r="E16" i="10" l="1"/>
  <c r="E15" i="10"/>
  <c r="E59" i="4"/>
  <c r="E57" i="4"/>
  <c r="E56" i="4"/>
  <c r="E51" i="4"/>
  <c r="E49" i="4"/>
  <c r="E47" i="4"/>
  <c r="E46" i="4"/>
  <c r="E35" i="4"/>
  <c r="E31" i="4"/>
  <c r="E25" i="4"/>
  <c r="E60" i="4"/>
  <c r="D60" i="4"/>
  <c r="AT5" i="4" l="1"/>
  <c r="E5" i="4"/>
  <c r="D5" i="4"/>
  <c r="AT12" i="4"/>
  <c r="E12" i="4"/>
  <c r="E6" i="10" s="1"/>
  <c r="D12" i="4"/>
  <c r="AT54" i="18"/>
  <c r="E6" i="18"/>
  <c r="E5" i="18"/>
  <c r="D54" i="18"/>
  <c r="F6" i="10" l="1"/>
  <c r="E12" i="10"/>
  <c r="E45" i="10" l="1"/>
  <c r="F12" i="10"/>
  <c r="F45" i="10" s="1"/>
  <c r="F48" i="10" s="1"/>
  <c r="C11" i="16" s="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<sst xmlns="http://schemas.openxmlformats.org/spreadsheetml/2006/main" count="575" uniqueCount="507">
  <si>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</si>
  <si>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</si>
  <si>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</si>
  <si>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</si>
  <si>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</si>
  <si>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</si>
  <si>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</si>
  <si>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</si>
  <si>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</si>
  <si>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</si>
  <si>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</si>
  <si>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</si>
  <si>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</si>
  <si>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</si>
  <si>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</si>
  <si>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</si>
  <si>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</si>
  <si>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</si>
  <si>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</si>
  <si>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</si>
  <si>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</si>
  <si>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</si>
  <si>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</si>
  <si>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</si>
  <si>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</si>
  <si>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</si>
  <si>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</si>
  <si>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</si>
  <si>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</si>
  <si>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</si>
  <si>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</si>
  <si>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</si>
  <si>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</si>
  <si>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</si>
  <si>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</si>
  <si>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</si>
  <si>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</si>
  <si>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</si>
  <si>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</si>
  <si>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</si>
  <si>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</si>
  <si>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</si>
  <si>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</si>
  <si>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</si>
  <si>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</si>
  <si>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</si>
  <si>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</si>
  <si>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</si>
  <si>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</si>
  <si>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</si>
  <si>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</si>
  <si>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</si>
  <si>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</si>
  <si>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</si>
  <si>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</si>
  <si>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</si>
  <si>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</si>
  <si>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</si>
  <si>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</si>
  <si>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</si>
  <si>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</si>
  <si>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</si>
  <si>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</si>
  <si>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</si>
  <si>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</si>
  <si>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</si>
  <si>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</si>
  <si>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</si>
  <si>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</si>
  <si>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</si>
  <si>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</si>
  <si>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</si>
  <si>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</si>
  <si>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</si>
  <si>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</si>
  <si>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</si>
  <si>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</si>
  <si>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</si>
  <si>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</si>
  <si>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</si>
  <si>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</si>
  <si>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</si>
  <si>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</si>
  <si>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</si>
  <si>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</si>
  <si>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</si>
  <si>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</si>
  <si>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</si>
  <si>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</si>
  <si>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</si>
  <si>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</si>
  <si>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</si>
  <si>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</si>
  <si>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</si>
  <si>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</si>
  <si>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</si>
  <si>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</si>
  <si>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</si>
  <si>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</si>
  <si>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</si>
  <si>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</si>
  <si>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</si>
  <si>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</si>
  <si>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</si>
  <si>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</si>
  <si>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</si>
  <si>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</si>
  <si>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</si>
  <si>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</si>
  <si>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</si>
  <si>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</si>
  <si>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</si>
  <si>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</si>
  <si>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</si>
  <si>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</si>
  <si>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</si>
  <si>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</si>
  <si>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</si>
  <si>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</si>
  <si>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</si>
  <si>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</si>
  <si>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</si>
  <si>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</si>
  <si>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</si>
  <si>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</si>
  <si>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</si>
  <si>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</si>
  <si>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</si>
  <si>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</si>
  <si>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</si>
  <si>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</si>
  <si>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</si>
  <si>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</si>
  <si>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</si>
  <si>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</si>
  <si>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</si>
  <si>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</si>
  <si>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</si>
  <si>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</si>
  <si>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</si>
  <si>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</si>
  <si>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</si>
  <si>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</si>
  <si>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</si>
  <si>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</si>
  <si>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</si>
  <si>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</si>
  <si>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</si>
  <si>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</si>
  <si>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</si>
  <si>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</si>
  <si>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</si>
  <si>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</si>
  <si>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</si>
  <si>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</si>
  <si>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</si>
  <si>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</si>
  <si>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</si>
  <si>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</si>
  <si>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</si>
  <si>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</si>
  <si>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</si>
  <si>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</si>
  <si>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</si>
  <si>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</si>
  <si>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</si>
  <si>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</si>
  <si>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</si>
  <si>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</si>
  <si>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</si>
  <si>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</si>
  <si>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</si>
  <si>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</si>
  <si>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</si>
  <si>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</si>
  <si>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</si>
  <si>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</si>
  <si>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</si>
  <si>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</si>
  <si>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</si>
  <si>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</si>
  <si>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</si>
  <si>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</si>
  <si>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</si>
  <si>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</si>
  <si>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</si>
  <si>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</si>
  <si>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</si>
  <si>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</si>
  <si>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</si>
  <si>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</si>
  <si>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</si>
  <si>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</si>
  <si>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</si>
  <si>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</si>
  <si>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</si>
  <si>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</si>
  <si>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</si>
  <si>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</si>
  <si>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</si>
  <si>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</si>
  <si>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</si>
  <si>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</si>
  <si>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</si>
  <si>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</si>
  <si>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</si>
  <si>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</si>
  <si>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</si>
  <si>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</si>
  <si>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</si>
  <si>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</si>
  <si>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</si>
  <si>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</si>
  <si>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</si>
  <si>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</si>
  <si>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</si>
  <si>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</si>
  <si>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</si>
  <si>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</si>
  <si>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</si>
  <si>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</si>
  <si>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</si>
  <si>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</si>
  <si>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</si>
  <si>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</si>
  <si>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</si>
  <si>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</si>
  <si>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</si>
  <si>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</si>
  <si>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</si>
  <si>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</si>
  <si>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</si>
  <si>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</si>
  <si>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</si>
  <si>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</si>
  <si>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</si>
  <si>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</si>
  <si>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</si>
  <si>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</si>
  <si>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</si>
  <si>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</si>
  <si>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</si>
  <si>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</si>
  <si>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</si>
  <si>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</si>
  <si>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</si>
  <si>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</si>
  <si>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</si>
  <si>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</si>
  <si>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</si>
  <si>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</si>
  <si>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</si>
  <si>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</si>
  <si>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</si>
  <si>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</si>
  <si>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</si>
  <si>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</si>
  <si>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</si>
  <si>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</si>
  <si>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</si>
  <si>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</si>
  <si>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</si>
  <si>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</si>
  <si>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</si>
  <si>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</si>
  <si>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</si>
  <si>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</si>
  <si>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</si>
  <si>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</si>
  <si>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</si>
  <si>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</si>
  <si>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</si>
  <si>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</si>
  <si>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</si>
  <si>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</si>
  <si>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</si>
  <si>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</si>
  <si>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</si>
  <si>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</si>
  <si>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</si>
  <si>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</si>
  <si>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</si>
  <si>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</si>
  <si>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</si>
  <si>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</si>
  <si>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</si>
  <si>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</si>
  <si>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</si>
  <si>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</si>
  <si>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</si>
  <si>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</si>
  <si>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</si>
  <si>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</si>
  <si>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</si>
  <si>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</si>
  <si>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</si>
  <si>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</si>
  <si>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</si>
  <si>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</si>
  <si>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</si>
  <si>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</si>
  <si>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</si>
  <si>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</si>
  <si>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</si>
  <si>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</si>
  <si>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</si>
  <si>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</si>
  <si>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</si>
  <si>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</si>
  <si>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</si>
  <si>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</si>
  <si>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</si>
  <si>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</si>
  <si>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</si>
  <si>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</si>
  <si>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</si>
  <si>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</si>
  <si>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</si>
  <si>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</si>
  <si>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</si>
  <si>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</si>
  <si>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</si>
  <si>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</si>
  <si>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</si>
  <si>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</si>
  <si>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</si>
  <si>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</si>
  <si>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</si>
  <si>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</si>
  <si>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</si>
  <si>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</si>
  <si>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</si>
  <si>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</si>
  <si>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</si>
  <si>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</si>
  <si>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</si>
  <si>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</si>
  <si>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</si>
  <si>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</si>
  <si>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</si>
  <si>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</si>
  <si>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</si>
  <si>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</si>
  <si>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</si>
  <si>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</si>
  <si>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</si>
  <si>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</si>
  <si>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</si>
  <si>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</si>
  <si>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</si>
  <si>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</si>
  <si>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</si>
  <si>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</si>
  <si>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</si>
  <si>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</si>
  <si>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</si>
  <si>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</si>
  <si>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</si>
  <si>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</si>
  <si>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</si>
  <si>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</si>
  <si>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</si>
  <si>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</si>
  <si>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</si>
  <si>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</si>
  <si>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</si>
  <si>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</si>
  <si>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</si>
  <si>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</si>
  <si>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</si>
  <si>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</si>
  <si>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</si>
  <si>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</si>
  <si>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</si>
  <si>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</si>
  <si>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</si>
  <si>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</si>
  <si>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</si>
  <si>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</si>
  <si>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</si>
  <si>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</si>
  <si>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</si>
  <si>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</si>
  <si>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</si>
  <si>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</si>
  <si>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</si>
  <si>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</si>
  <si>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</si>
  <si>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</si>
  <si>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</si>
  <si>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</si>
  <si>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</si>
  <si>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</si>
  <si>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</si>
  <si>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</si>
  <si>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</si>
  <si>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</si>
  <si>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</si>
  <si>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</si>
  <si>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</si>
  <si>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</si>
  <si>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</si>
  <si>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</si>
  <si>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</si>
  <si>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</si>
  <si>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</si>
  <si>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</si>
  <si>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</si>
  <si>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</si>
  <si>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</si>
  <si>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</si>
  <si>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</si>
  <si>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</si>
  <si>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</si>
  <si>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</si>
  <si>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</si>
  <si>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</si>
  <si>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</si>
  <si>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</si>
  <si>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</si>
  <si>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</si>
  <si>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</si>
  <si>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</si>
  <si>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</si>
  <si>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</si>
  <si>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</si>
  <si>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</si>
  <si>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</si>
  <si>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</si>
  <si>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</si>
  <si>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</si>
  <si>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</si>
  <si>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</si>
  <si>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</si>
  <si>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</si>
  <si>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</si>
  <si>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</si>
  <si>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</si>
  <si>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</si>
  <si>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</si>
  <si>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</si>
  <si>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</si>
  <si>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</si>
  <si>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</si>
  <si>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</si>
  <si>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</si>
  <si>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</si>
  <si>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</si>
  <si>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</si>
  <si>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</si>
  <si>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</si>
  <si>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</si>
  <si>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</si>
  <si>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</si>
  <si>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</si>
  <si>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</si>
  <si>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</si>
  <si>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</si>
  <si>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</si>
  <si>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</si>
  <si>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</si>
  <si>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</si>
  <si>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</si>
  <si>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</si>
  <si>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</si>
  <si>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</si>
  <si>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</si>
  <si>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</si>
  <si>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</si>
  <si>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</si>
  <si>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</si>
  <si>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</si>
  <si>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</si>
  <si>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</si>
  <si>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</si>
  <si>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</si>
  <si>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</si>
  <si>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</si>
  <si>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</si>
  <si>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</si>
  <si>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</si>
  <si>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</si>
  <si>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</si>
  <si>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</si>
  <si>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</si>
  <si>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</si>
  <si>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</si>
  <si>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</si>
  <si>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</si>
  <si>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</si>
  <si>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</si>
  <si>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</si>
  <si>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</si>
  <si>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</si>
  <si>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</si>
  <si>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</si>
  <si>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</si>
  <si>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</si>
  <si>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</si>
  <si>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</si>
  <si>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</si>
  <si>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</si>
  <si>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</si>
  <si>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</si>
  <si>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15104</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</si>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</sst>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8" fontId="0" fillId="28" borderId="28"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1012990</v>
      </c>
      <c r="E5" s="213">
        <f>+'Pt 2 Premium and Claims'!E5+'Pt 2 Premium and Claims'!E6-'Pt 2 Premium and Claims'!E7</f>
        <v>1012990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16018414</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-100961</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-10581480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842888</v>
      </c>
      <c r="E12" s="213">
        <f>+'Pt 2 Premium and Claims'!E54</f>
        <v>964221</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11141643</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22971</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-7291228</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933</v>
      </c>
      <c r="E25" s="217">
        <f>+D25</f>
        <v>933</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14757</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9693</v>
      </c>
      <c r="E31" s="217">
        <f>+D31</f>
        <v>9693</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153278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1648</v>
      </c>
      <c r="E35" s="217">
        <f>+D35</f>
        <v>1648</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26057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16461</v>
      </c>
      <c r="E46" s="217">
        <f>+D46</f>
        <v>16461</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260298</v>
      </c>
      <c r="AU46" s="220"/>
      <c r="AV46" s="220"/>
      <c r="AW46" s="297"/>
    </row>
    <row r="47" spans="1:49" x14ac:dyDescent="0.2">
      <c r="B47" s="245" t="s">
        <v>263</v>
      </c>
      <c r="C47" s="203" t="s">
        <v>21</v>
      </c>
      <c r="D47" s="216">
        <v>23670</v>
      </c>
      <c r="E47" s="217">
        <f>+D47</f>
        <v>23670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-1248253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2386</v>
      </c>
      <c r="E49" s="217">
        <f>+D49</f>
        <v>2386</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37737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96673</v>
      </c>
      <c r="E51" s="217">
        <f>+D51</f>
        <v>96673</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1528684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149</v>
      </c>
      <c r="E56" s="229">
        <f>+D56</f>
        <v>149</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8276</v>
      </c>
      <c r="AU56" s="230"/>
      <c r="AV56" s="230"/>
      <c r="AW56" s="288"/>
    </row>
    <row r="57" spans="2:49" x14ac:dyDescent="0.2">
      <c r="B57" s="245" t="s">
        <v>272</v>
      </c>
      <c r="C57" s="203" t="s">
        <v>25</v>
      </c>
      <c r="D57" s="231">
        <v>221</v>
      </c>
      <c r="E57" s="232">
        <f>+D57</f>
        <v>221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8598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3016</v>
      </c>
      <c r="E59" s="232">
        <f>+D59</f>
        <v>3016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82320</v>
      </c>
      <c r="AU59" s="233"/>
      <c r="AV59" s="233"/>
      <c r="AW59" s="289"/>
    </row>
    <row r="60" spans="2:49" x14ac:dyDescent="0.2">
      <c r="B60" s="245" t="s">
        <v>275</v>
      </c>
      <c r="C60" s="203"/>
      <c r="D60" s="234">
        <f>+D59/12</f>
        <v>251.33333333333334</v>
      </c>
      <c r="E60" s="235">
        <f>+D60</f>
        <v>251.33333333333334</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6860</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995315</v>
      </c>
      <c r="E5" s="326">
        <f>+D5-D7</f>
        <v>955090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16083977</v>
      </c>
      <c r="AU5" s="327"/>
      <c r="AV5" s="369"/>
      <c r="AW5" s="373"/>
    </row>
    <row r="6" spans="2:49" x14ac:dyDescent="0.2">
      <c r="B6" s="343" t="s">
        <v>278</v>
      </c>
      <c r="C6" s="331" t="s">
        <v>8</v>
      </c>
      <c r="D6" s="318">
        <v>57900</v>
      </c>
      <c r="E6" s="319">
        <f>+D6</f>
        <v>57900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421562</v>
      </c>
      <c r="AU6" s="321"/>
      <c r="AV6" s="368"/>
      <c r="AW6" s="374"/>
    </row>
    <row r="7" spans="2:49" x14ac:dyDescent="0.2">
      <c r="B7" s="343" t="s">
        <v>279</v>
      </c>
      <c r="C7" s="331" t="s">
        <v>9</v>
      </c>
      <c r="D7" s="318">
        <v>40225</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487125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947237</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10585159</v>
      </c>
      <c r="AU23" s="321"/>
      <c r="AV23" s="368"/>
      <c r="AW23" s="374"/>
    </row>
    <row r="24" spans="2:49" ht="28.5" customHeight="1" x14ac:dyDescent="0.2">
      <c r="B24" s="345" t="s">
        <v>114</v>
      </c>
      <c r="C24" s="331"/>
      <c r="D24" s="365"/>
      <c r="E24" s="319">
        <v>808319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61288</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58111</v>
      </c>
      <c r="AU26" s="321"/>
      <c r="AV26" s="368"/>
      <c r="AW26" s="374"/>
    </row>
    <row r="27" spans="2:49" s="5" customFormat="1" ht="25.5" x14ac:dyDescent="0.2">
      <c r="B27" s="345" t="s">
        <v>85</v>
      </c>
      <c r="C27" s="331"/>
      <c r="D27" s="365"/>
      <c r="E27" s="319">
        <v>32594</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98040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33258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217700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2311395</v>
      </c>
      <c r="AU30" s="321"/>
      <c r="AV30" s="368"/>
      <c r="AW30" s="374"/>
    </row>
    <row r="31" spans="2:49" s="5" customFormat="1" ht="25.5" x14ac:dyDescent="0.2">
      <c r="B31" s="345" t="s">
        <v>84</v>
      </c>
      <c r="C31" s="331"/>
      <c r="D31" s="365"/>
      <c r="E31" s="319">
        <v>127154</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283376</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1776964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14797</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19527</v>
      </c>
      <c r="AU34" s="321"/>
      <c r="AV34" s="368"/>
      <c r="AW34" s="374"/>
    </row>
    <row r="35" spans="2:49" s="5" customFormat="1" x14ac:dyDescent="0.2">
      <c r="B35" s="345" t="s">
        <v>91</v>
      </c>
      <c r="C35" s="331"/>
      <c r="D35" s="365"/>
      <c r="E35" s="319">
        <v>12872</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16718</v>
      </c>
      <c r="E36" s="319">
        <v>16718</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22327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842888</v>
      </c>
      <c r="E54" s="323">
        <f>+E24+E27+E31+E35-E36</f>
        <v>964221</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11141643</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F53" sqref="F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640767</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823845</v>
      </c>
      <c r="D6" s="398">
        <v>899911</v>
      </c>
      <c r="E6" s="400">
        <f>+'Pt 1 Summary of Data'!E12</f>
        <v>964221</v>
      </c>
      <c r="F6" s="400">
        <f>+E6+D6+C6</f>
        <v>2687977</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 t="shared" ref="C12:D12" si="0">+C6</f>
        <v>823845</v>
      </c>
      <c r="D12" s="400">
        <f t="shared" si="0"/>
        <v>899911</v>
      </c>
      <c r="E12" s="400">
        <f>+E6</f>
        <v>964221</v>
      </c>
      <c r="F12" s="400">
        <f>+E12+D12+C12</f>
        <v>2687977</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2101468</v>
      </c>
      <c r="D15" s="403">
        <v>1414955</v>
      </c>
      <c r="E15" s="395">
        <f>+'Pt 1 Summary of Data'!E5</f>
        <v>1012990</v>
      </c>
      <c r="F15" s="395">
        <f>+E15+D15+C15</f>
        <v>4529413</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26616</v>
      </c>
      <c r="D16" s="398">
        <v>18897</v>
      </c>
      <c r="E16" s="400">
        <f>+'Pt 1 Summary of Data'!E25+'Pt 1 Summary of Data'!E31+'Pt 1 Summary of Data'!E35</f>
        <v>12274</v>
      </c>
      <c r="F16" s="400">
        <f>+E16+D16+C16</f>
        <v>57787</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2074852</v>
      </c>
      <c r="D17" s="400">
        <f t="shared" ref="D17:E17" si="1">+D15-D16</f>
        <v>1396058</v>
      </c>
      <c r="E17" s="400">
        <f t="shared" si="1"/>
        <v>1000716</v>
      </c>
      <c r="F17" s="400">
        <f>+E17+D17+C17</f>
        <v>4471626</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634</v>
      </c>
      <c r="D38" s="405">
        <v>405</v>
      </c>
      <c r="E38" s="432">
        <f>+'Pt 1 Summary of Data'!E60</f>
        <v>251.33333333333334</v>
      </c>
      <c r="F38" s="432">
        <f>+E38+D38+C38</f>
        <v>1290.3333333333335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7.6999999999999999E-2</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1000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+F39*F41</f>
        <v>7.6999999999999999E-2</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+C12/C17</f>
        <v>0.39706205551046531</v>
      </c>
      <c r="D45" s="436">
        <f t="shared" ref="D45:F45" si="2">+D12/D17</f>
        <v>0.64460860508660811</v>
      </c>
      <c r="E45" s="436">
        <f t="shared" si="2"/>
        <v>0.96353111172400563</v>
      </c>
      <c r="F45" s="436">
        <f t="shared" si="2"/>
        <v>0.60111847457725665</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+F42</f>
        <v>7.6999999999999999E-2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+F47+F45</f>
        <v>0.6781184745772566</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0.67800000000000005</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+E17</f>
        <v>1000716</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83">
        <f>+(F50-F51)*F52</f>
        <v>122087.352</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149</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194</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122087.352</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122087</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12565</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6" sqref="D27 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2016-07-27T21:36:00Z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