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K:\HIM\MLR and Risk Corridor 2014\MLR RC templates HIOS\HIOS retrieval Templates 07082015\HHS-MLR-2014-20150630181117\"/>
    </mc:Choice>
  </mc:AlternateContent>
  <workbookProtection workbookPassword="D429" lockStructure="1"/>
  <bookViews>
    <workbookView xWindow="0" yWindow="0" windowWidth="20136" windowHeight="297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calcChain.xml><?xml version="1.0" encoding="utf-8"?>
<calcChain xmlns="http://schemas.openxmlformats.org/spreadsheetml/2006/main">
  <c r="E11" i="10" l="1"/>
  <c r="F11" i="10"/>
  <c r="G26" i="10" l="1"/>
  <c r="G25" i="10"/>
  <c r="G28" i="10"/>
  <c r="G16" i="10" l="1"/>
  <c r="E16" i="10"/>
  <c r="G7" i="10"/>
  <c r="I5" i="4"/>
  <c r="E5" i="4"/>
  <c r="D5" i="4"/>
  <c r="G15" i="10" l="1"/>
  <c r="F15" i="10"/>
  <c r="E15" i="10"/>
  <c r="I60" i="4" l="1"/>
  <c r="I13" i="4"/>
  <c r="F51" i="10" l="1"/>
  <c r="I54" i="18"/>
  <c r="E60" i="4" l="1"/>
  <c r="G20" i="10" l="1"/>
  <c r="G29" i="10"/>
  <c r="G10" i="10"/>
  <c r="G9" i="10"/>
  <c r="G8" i="10"/>
  <c r="E17" i="10"/>
  <c r="E54" i="18"/>
  <c r="E12" i="4" s="1"/>
  <c r="I12" i="4" s="1"/>
  <c r="AS60" i="4"/>
  <c r="E6" i="10" l="1"/>
  <c r="E12" i="10" s="1"/>
  <c r="G31" i="10"/>
  <c r="G32" i="10" s="1"/>
  <c r="AS12" i="4" l="1"/>
  <c r="D60" i="4"/>
  <c r="E37" i="10" s="1"/>
  <c r="F37" i="10" s="1"/>
  <c r="D12" i="10" l="1"/>
  <c r="C12" i="10"/>
  <c r="D17" i="10"/>
  <c r="C17" i="10"/>
  <c r="F16" i="10"/>
  <c r="E44" i="10"/>
  <c r="F10" i="10"/>
  <c r="F9" i="10"/>
  <c r="F7" i="10"/>
  <c r="F6" i="10"/>
  <c r="F12" i="10" l="1"/>
  <c r="G6" i="10"/>
  <c r="G19" i="10" s="1"/>
  <c r="F17" i="10"/>
  <c r="G21" i="10" l="1"/>
  <c r="G24" i="10"/>
  <c r="G23" i="10" s="1"/>
  <c r="G33" i="10"/>
  <c r="F44" i="10"/>
  <c r="F47" i="10" s="1"/>
  <c r="F50" i="10" s="1"/>
  <c r="F52" i="10" s="1"/>
  <c r="C11" i="16" s="1"/>
  <c r="C14" i="16" s="1"/>
  <c r="AS54" i="18"/>
  <c r="D54" i="18"/>
  <c r="D12" i="4" s="1"/>
  <c r="G27" i="10" l="1"/>
  <c r="G30" i="10" s="1"/>
</calcChain>
</file>

<file path=xl/sharedStrings.xml><?xml version="1.0" encoding="utf-8"?>
<sst xmlns="http://schemas.openxmlformats.org/spreadsheetml/2006/main" count="606" uniqueCount="518">
  <si>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</si>
  <si>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</si>
  <si>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</si>
  <si>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</si>
  <si>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</si>
  <si>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</si>
  <si>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</si>
  <si>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</si>
  <si>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</si>
  <si>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</si>
  <si>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</si>
  <si>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</si>
  <si>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</si>
  <si>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</si>
  <si>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</si>
  <si>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</si>
  <si>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</si>
  <si>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</si>
  <si>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</si>
  <si>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</si>
  <si>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</si>
  <si>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</si>
  <si>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</si>
  <si>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</si>
  <si>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</si>
  <si>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</si>
  <si>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</si>
  <si>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</si>
  <si>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</si>
  <si>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</si>
  <si>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</si>
  <si>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</si>
  <si>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</si>
  <si>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</si>
  <si>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</si>
  <si>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</si>
  <si>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</si>
  <si>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</si>
  <si>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</si>
  <si>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</si>
  <si>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</si>
  <si>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</si>
  <si>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</si>
  <si>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</si>
  <si>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</si>
  <si>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</si>
  <si>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</si>
  <si>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</si>
  <si>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</si>
  <si>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</si>
  <si>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</si>
  <si>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</si>
  <si>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</si>
  <si>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</si>
  <si>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</si>
  <si>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</si>
  <si>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</si>
  <si>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</si>
  <si>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</si>
  <si>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</si>
  <si>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</si>
  <si>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</si>
  <si>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</si>
  <si>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</si>
  <si>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</si>
  <si>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</si>
  <si>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</si>
  <si>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</si>
  <si>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</si>
  <si>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</si>
  <si>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</si>
  <si>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</si>
  <si>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</si>
  <si>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</si>
  <si>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</si>
  <si>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</si>
  <si>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</si>
  <si>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</si>
  <si>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</si>
  <si>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</si>
  <si>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</si>
  <si>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</si>
  <si>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</si>
  <si>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</si>
  <si>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</si>
  <si>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</si>
  <si>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</si>
  <si>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</si>
  <si>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</si>
  <si>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</si>
  <si>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</si>
  <si>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</si>
  <si>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</si>
  <si>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</si>
  <si>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</si>
  <si>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</si>
  <si>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</si>
  <si>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</si>
  <si>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</si>
  <si>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</si>
  <si>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</si>
  <si>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</si>
  <si>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</si>
  <si>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</si>
  <si>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</si>
  <si>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</si>
  <si>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</si>
  <si>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</si>
  <si>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</si>
  <si>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</si>
  <si>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</si>
  <si>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</si>
  <si>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</si>
  <si>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</si>
  <si>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</si>
  <si>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</si>
  <si>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</si>
  <si>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</si>
  <si>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</si>
  <si>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</si>
  <si>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</si>
  <si>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</si>
  <si>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</si>
  <si>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</si>
  <si>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</si>
  <si>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</si>
  <si>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</si>
  <si>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</si>
  <si>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</si>
  <si>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</si>
  <si>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</si>
  <si>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</si>
  <si>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</si>
  <si>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</si>
  <si>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</si>
  <si>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</si>
  <si>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</si>
  <si>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</si>
  <si>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</si>
  <si>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</si>
  <si>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</si>
  <si>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</si>
  <si>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</si>
  <si>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</si>
  <si>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</si>
  <si>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</si>
  <si>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</si>
  <si>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</si>
  <si>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</si>
  <si>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</si>
  <si>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</si>
  <si>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</si>
  <si>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</si>
  <si>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</si>
  <si>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</si>
  <si>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</si>
  <si>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</si>
  <si>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</si>
  <si>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</si>
  <si>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</si>
  <si>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</si>
  <si>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</si>
  <si>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</si>
  <si>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</si>
  <si>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</si>
  <si>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</si>
  <si>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</si>
  <si>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</si>
  <si>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</si>
  <si>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</si>
  <si>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</si>
  <si>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</si>
  <si>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</si>
  <si>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</si>
  <si>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</si>
  <si>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</si>
  <si>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</si>
  <si>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</si>
  <si>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</si>
  <si>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</si>
  <si>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</si>
  <si>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</si>
  <si>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</si>
  <si>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</si>
  <si>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</si>
  <si>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</si>
  <si>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</si>
  <si>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</si>
  <si>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</si>
  <si>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</si>
  <si>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</si>
  <si>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</si>
  <si>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</si>
  <si>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</si>
  <si>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</si>
  <si>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</si>
  <si>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</si>
  <si>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</si>
  <si>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</si>
  <si>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</si>
  <si>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</si>
  <si>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</si>
  <si>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</si>
  <si>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</si>
  <si>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</si>
  <si>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</si>
  <si>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</si>
  <si>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</si>
  <si>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</si>
  <si>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</si>
  <si>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</si>
  <si>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</si>
  <si>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</si>
  <si>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</si>
  <si>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</si>
  <si>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</si>
  <si>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</si>
  <si>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</si>
  <si>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</si>
  <si>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</si>
  <si>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</si>
  <si>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</si>
  <si>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</si>
  <si>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</si>
  <si>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</si>
  <si>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</si>
  <si>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</si>
  <si>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</si>
  <si>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</si>
  <si>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</si>
  <si>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</si>
  <si>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</si>
  <si>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</si>
  <si>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</si>
  <si>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</si>
  <si>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</si>
  <si>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</si>
  <si>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</si>
  <si>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</si>
  <si>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</si>
  <si>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</si>
  <si>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</si>
  <si>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</si>
  <si>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</si>
  <si>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</si>
  <si>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</si>
  <si>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</si>
  <si>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</si>
  <si>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</si>
  <si>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</si>
  <si>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</si>
  <si>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</si>
  <si>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</si>
  <si>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</si>
  <si>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</si>
  <si>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</si>
  <si>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</si>
  <si>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</si>
  <si>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</si>
  <si>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</si>
  <si>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</si>
  <si>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</si>
  <si>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</si>
  <si>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</si>
  <si>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</si>
  <si>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</si>
  <si>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</si>
  <si>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</si>
  <si>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</si>
  <si>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</si>
  <si>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</si>
  <si>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</si>
  <si>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</si>
  <si>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</si>
  <si>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</si>
  <si>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</si>
  <si>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</si>
  <si>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</si>
  <si>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</si>
  <si>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</si>
  <si>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</si>
  <si>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</si>
  <si>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</si>
  <si>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</si>
  <si>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</si>
  <si>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</si>
  <si>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</si>
  <si>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</si>
  <si>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</si>
  <si>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</si>
  <si>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</si>
  <si>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</si>
  <si>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</si>
  <si>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</si>
  <si>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</si>
  <si>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</si>
  <si>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</si>
  <si>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</si>
  <si>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</si>
  <si>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</si>
  <si>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</si>
  <si>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</si>
  <si>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</si>
  <si>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</si>
  <si>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</si>
  <si>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</si>
  <si>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</si>
  <si>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</si>
  <si>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</si>
  <si>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</si>
  <si>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</si>
  <si>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</si>
  <si>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</si>
  <si>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</si>
  <si>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</si>
  <si>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</si>
  <si>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</si>
  <si>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</si>
  <si>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</si>
  <si>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</si>
  <si>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</si>
  <si>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</si>
  <si>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</si>
  <si>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</si>
  <si>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</si>
  <si>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</si>
  <si>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</si>
  <si>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</si>
  <si>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</si>
  <si>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</si>
  <si>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</si>
  <si>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</si>
  <si>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</si>
  <si>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</si>
  <si>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</si>
  <si>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</si>
  <si>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</si>
  <si>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</si>
  <si>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</si>
  <si>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</si>
  <si>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</si>
  <si>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</si>
  <si>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</si>
  <si>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</si>
  <si>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</si>
  <si>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</si>
  <si>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</si>
  <si>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</si>
  <si>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</si>
  <si>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</si>
  <si>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</si>
  <si>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</si>
  <si>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</si>
  <si>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</si>
  <si>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</si>
  <si>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</si>
  <si>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</si>
  <si>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</si>
  <si>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</si>
  <si>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</si>
  <si>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</si>
  <si>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</si>
  <si>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</si>
  <si>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</si>
  <si>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</si>
  <si>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</si>
  <si>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</si>
  <si>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</si>
  <si>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</si>
  <si>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</si>
  <si>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</si>
  <si>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</si>
  <si>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</si>
  <si>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</si>
  <si>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</si>
  <si>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</si>
  <si>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</si>
  <si>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</si>
  <si>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</si>
  <si>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</si>
  <si>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</si>
  <si>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</si>
  <si>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</si>
  <si>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</si>
  <si>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</si>
  <si>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</si>
  <si>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</si>
  <si>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</si>
  <si>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</si>
  <si>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</si>
  <si>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</si>
  <si>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</si>
  <si>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</si>
  <si>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</si>
  <si>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</si>
  <si>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</si>
  <si>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</si>
  <si>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</si>
  <si>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</si>
  <si>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</si>
  <si>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</si>
  <si>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</si>
  <si>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</si>
  <si>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</si>
  <si>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</si>
  <si>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</si>
  <si>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</si>
  <si>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</si>
  <si>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</si>
  <si>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</si>
  <si>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</si>
  <si>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</si>
  <si>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</si>
  <si>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</si>
  <si>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</si>
  <si>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</si>
  <si>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</si>
  <si>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</si>
  <si>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</si>
  <si>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</si>
  <si>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</si>
  <si>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</si>
  <si>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</si>
  <si>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</si>
  <si>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</si>
  <si>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</si>
  <si>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</si>
  <si>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</si>
  <si>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</si>
  <si>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</si>
  <si>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</si>
  <si>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</si>
  <si>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</si>
  <si>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</si>
  <si>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</si>
  <si>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</si>
  <si>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</si>
  <si>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</si>
  <si>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</si>
  <si>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</si>
  <si>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</si>
  <si>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</si>
  <si>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</si>
  <si>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</si>
  <si>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</si>
  <si>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</si>
  <si>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</si>
  <si>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</si>
  <si>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</si>
  <si>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</si>
  <si>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</si>
  <si>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</si>
  <si>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</si>
  <si>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</si>
  <si>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</si>
  <si>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</si>
  <si>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</si>
  <si>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</si>
  <si>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</si>
  <si>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</si>
  <si>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</si>
  <si>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</si>
  <si>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</si>
  <si>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</si>
  <si>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</si>
  <si>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</si>
  <si>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</si>
  <si>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</si>
  <si>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</si>
  <si>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</si>
  <si>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</si>
  <si>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</si>
  <si>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</si>
  <si>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</si>
  <si>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</si>
  <si>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</si>
  <si>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</si>
  <si>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</si>
  <si>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</si>
  <si>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</si>
  <si>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</si>
  <si>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</si>
  <si>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</si>
  <si>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</si>
  <si>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</si>
  <si>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</si>
  <si>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</si>
  <si>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</si>
  <si>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</si>
  <si>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</si>
  <si>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</si>
  <si>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</si>
  <si>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</si>
  <si>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</si>
  <si>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Choice, Inc.</t>
  </si>
  <si>
    <t>2014</t>
  </si>
  <si>
    <t>2636 South Loop West, Suite 700 Houston, TX 77054</t>
  </si>
  <si>
    <t>760495152</t>
  </si>
  <si>
    <t>95615</t>
  </si>
  <si>
    <t>27248</t>
  </si>
  <si>
    <t>628</t>
  </si>
  <si>
    <t>No Prior Year Policyholders/Subscribers</t>
  </si>
  <si>
    <t>No Prior Year Rebates owed</t>
  </si>
  <si>
    <t>PICORI Fees - Individual only</t>
  </si>
  <si>
    <t>Daily Covrered Lives X $2.08</t>
  </si>
  <si>
    <t>Texas State Premium Taxes</t>
  </si>
  <si>
    <t>Unadjusted Prermium Xs Tax Rate (1.75%)</t>
  </si>
  <si>
    <t>Texas Overhead Assesment (et al)</t>
  </si>
  <si>
    <t>Improving Health Outcomes - General</t>
  </si>
  <si>
    <t>Program verses Total Premium Ratio Xs Amount of Expense</t>
  </si>
  <si>
    <t>Total Pool = Staff Time % for Activites Xs Salary Expense for specific departments</t>
  </si>
  <si>
    <t>Program Allocation - Program verses Total Premium Ratio Xs Total Pool Expense</t>
  </si>
  <si>
    <t>N/A</t>
  </si>
  <si>
    <t>No expenses recorded</t>
  </si>
  <si>
    <t>Cost Containment expenses allocated on basis of earned premium</t>
  </si>
  <si>
    <t>Claims Adjustment expenses allocated on basis of earned premium</t>
  </si>
  <si>
    <t>Admin Expenses allocatred on a direct expense basis</t>
  </si>
  <si>
    <t>Medical Expense allocated on a direct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</si>
</sst>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0" sqref="C20"/>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8" t="s">
        <v>500</v>
      </c>
      <c r="B4" s="232" t="s">
        <v>45</v>
      </c>
      <c r="C4" s="377" t="s">
        <v>494</v>
      </c>
    </row>
    <row r="5" spans="1:6" x14ac:dyDescent="0.25">
      <c r="B5" s="232" t="s">
        <v>215</v>
      </c>
      <c r="C5" s="377" t="s">
        <v>494</v>
      </c>
    </row>
    <row r="6" spans="1:6" x14ac:dyDescent="0.25">
      <c r="B6" s="232" t="s">
        <v>216</v>
      </c>
      <c r="C6" s="377" t="s">
        <v>497</v>
      </c>
    </row>
    <row r="7" spans="1:6" x14ac:dyDescent="0.25">
      <c r="B7" s="232" t="s">
        <v>128</v>
      </c>
      <c r="C7" s="377"/>
    </row>
    <row r="8" spans="1:6" x14ac:dyDescent="0.25">
      <c r="B8" s="232" t="s">
        <v>36</v>
      </c>
      <c r="C8" s="377"/>
    </row>
    <row r="9" spans="1:6" x14ac:dyDescent="0.25">
      <c r="B9" s="232" t="s">
        <v>41</v>
      </c>
      <c r="C9" s="377" t="s">
        <v>498</v>
      </c>
    </row>
    <row r="10" spans="1:6" x14ac:dyDescent="0.25">
      <c r="B10" s="232" t="s">
        <v>58</v>
      </c>
      <c r="C10" s="377" t="s">
        <v>494</v>
      </c>
    </row>
    <row r="11" spans="1:6" x14ac:dyDescent="0.25">
      <c r="B11" s="232" t="s">
        <v>355</v>
      </c>
      <c r="C11" s="377" t="s">
        <v>499</v>
      </c>
    </row>
    <row r="12" spans="1:6" x14ac:dyDescent="0.25">
      <c r="B12" s="232" t="s">
        <v>35</v>
      </c>
      <c r="C12" s="377" t="s">
        <v>186</v>
      </c>
    </row>
    <row r="13" spans="1:6" x14ac:dyDescent="0.25">
      <c r="B13" s="232" t="s">
        <v>50</v>
      </c>
      <c r="C13" s="377" t="s">
        <v>186</v>
      </c>
    </row>
    <row r="14" spans="1:6" x14ac:dyDescent="0.25">
      <c r="B14" s="232" t="s">
        <v>51</v>
      </c>
      <c r="C14" s="377" t="s">
        <v>496</v>
      </c>
    </row>
    <row r="15" spans="1:6" x14ac:dyDescent="0.25">
      <c r="B15" s="232" t="s">
        <v>217</v>
      </c>
      <c r="C15" s="377" t="s">
        <v>135</v>
      </c>
    </row>
    <row r="16" spans="1:6" x14ac:dyDescent="0.25">
      <c r="B16" s="233" t="s">
        <v>219</v>
      </c>
      <c r="C16" s="379" t="s">
        <v>135</v>
      </c>
    </row>
    <row r="17" spans="1:3" x14ac:dyDescent="0.25">
      <c r="B17" s="232" t="s">
        <v>218</v>
      </c>
      <c r="C17" s="377" t="s">
        <v>133</v>
      </c>
    </row>
    <row r="18" spans="1:3" x14ac:dyDescent="0.25">
      <c r="B18" s="234" t="s">
        <v>53</v>
      </c>
      <c r="C18" s="377"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Normal="100" workbookViewId="0">
      <pane xSplit="2" ySplit="4" topLeftCell="D5" activePane="bottomRight" state="frozen"/>
      <selection activeCell="B1" sqref="B1"/>
      <selection pane="topRight" activeCell="D1" sqref="D1"/>
      <selection pane="bottomLeft" activeCell="B5" sqref="B5"/>
      <selection pane="bottomRight" activeCell="D3" sqref="D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f>'Pt 2 Premium and Claims'!D5+'Pt 2 Premium and Claims'!D15+'Pt 2 Premium and Claims'!D16</f>
        <v>2098748</v>
      </c>
      <c r="E5" s="106">
        <f>'Pt 2 Premium and Claims'!E5+'Pt 2 Premium and Claims'!E15+'Pt 2 Premium and Claims'!E16</f>
        <v>2098748</v>
      </c>
      <c r="F5" s="106"/>
      <c r="G5" s="106"/>
      <c r="H5" s="106"/>
      <c r="I5" s="105">
        <f>'Pt 2 Premium and Claims'!I5+'Pt 2 Premium and Claims'!I15+'Pt 2 Premium and Claims'!I16</f>
        <v>2098748</v>
      </c>
      <c r="J5" s="105"/>
      <c r="K5" s="106"/>
      <c r="L5" s="106"/>
      <c r="M5" s="106"/>
      <c r="N5" s="106"/>
      <c r="O5" s="105"/>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v>723293617</v>
      </c>
      <c r="AT5" s="107"/>
      <c r="AU5" s="107"/>
      <c r="AV5" s="108"/>
      <c r="AW5" s="316"/>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4.4" thickTop="1" thickBot="1" x14ac:dyDescent="0.3">
      <c r="A12" s="35"/>
      <c r="B12" s="154" t="s">
        <v>229</v>
      </c>
      <c r="C12" s="61"/>
      <c r="D12" s="105">
        <f>'Pt 2 Premium and Claims'!D54</f>
        <v>1901535.1</v>
      </c>
      <c r="E12" s="106">
        <f>'Pt 2 Premium and Claims'!E54</f>
        <v>1918781.1</v>
      </c>
      <c r="F12" s="106"/>
      <c r="G12" s="106"/>
      <c r="H12" s="106"/>
      <c r="I12" s="105">
        <f>+E12</f>
        <v>1918781.1</v>
      </c>
      <c r="J12" s="105"/>
      <c r="K12" s="106"/>
      <c r="L12" s="106"/>
      <c r="M12" s="106"/>
      <c r="N12" s="106"/>
      <c r="O12" s="105"/>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f>'Pt 2 Premium and Claims'!AS54</f>
        <v>638136070</v>
      </c>
      <c r="AT12" s="107"/>
      <c r="AU12" s="107"/>
      <c r="AV12" s="311"/>
      <c r="AW12" s="316"/>
    </row>
    <row r="13" spans="1:49" ht="27.6" thickTop="1" thickBot="1" x14ac:dyDescent="0.3">
      <c r="B13" s="155" t="s">
        <v>230</v>
      </c>
      <c r="C13" s="62" t="s">
        <v>37</v>
      </c>
      <c r="D13" s="109">
        <v>286641</v>
      </c>
      <c r="E13" s="110">
        <v>286641</v>
      </c>
      <c r="F13" s="110"/>
      <c r="G13" s="288"/>
      <c r="H13" s="289"/>
      <c r="I13" s="105">
        <f>+E13</f>
        <v>286641</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89189663</v>
      </c>
      <c r="AT13" s="113"/>
      <c r="AU13" s="113"/>
      <c r="AV13" s="310"/>
      <c r="AW13" s="317"/>
    </row>
    <row r="14" spans="1:49" ht="27" thickTop="1" x14ac:dyDescent="0.25">
      <c r="B14" s="155" t="s">
        <v>231</v>
      </c>
      <c r="C14" s="62" t="s">
        <v>6</v>
      </c>
      <c r="D14" s="109"/>
      <c r="E14" s="110"/>
      <c r="F14" s="110"/>
      <c r="G14" s="287"/>
      <c r="H14" s="290"/>
      <c r="I14" s="105"/>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-594972</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-1242151</v>
      </c>
      <c r="AT16" s="113"/>
      <c r="AU16" s="113"/>
      <c r="AV16" s="310"/>
      <c r="AW16" s="317"/>
    </row>
    <row r="17" spans="1:49" x14ac:dyDescent="0.25">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335</v>
      </c>
      <c r="E26" s="110">
        <v>335</v>
      </c>
      <c r="F26" s="110"/>
      <c r="G26" s="110"/>
      <c r="H26" s="110"/>
      <c r="I26" s="109">
        <v>335</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v>12460</v>
      </c>
      <c r="E31" s="110">
        <v>12460</v>
      </c>
      <c r="F31" s="110"/>
      <c r="G31" s="110"/>
      <c r="H31" s="110"/>
      <c r="I31" s="109">
        <v>12460</v>
      </c>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12529203</v>
      </c>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11602.5</v>
      </c>
      <c r="E34" s="110">
        <v>11603</v>
      </c>
      <c r="F34" s="110"/>
      <c r="G34" s="110"/>
      <c r="H34" s="110"/>
      <c r="I34" s="109">
        <v>11603</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83988</v>
      </c>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4240</v>
      </c>
      <c r="E37" s="118">
        <v>4240</v>
      </c>
      <c r="F37" s="118"/>
      <c r="G37" s="118"/>
      <c r="H37" s="118"/>
      <c r="I37" s="117">
        <v>4240</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4477790</v>
      </c>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5573647</v>
      </c>
      <c r="AT44" s="119"/>
      <c r="AU44" s="119"/>
      <c r="AV44" s="119"/>
      <c r="AW44" s="316"/>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2583977</v>
      </c>
      <c r="AT45" s="113"/>
      <c r="AU45" s="113"/>
      <c r="AV45" s="113"/>
      <c r="AW45" s="317"/>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22314074</v>
      </c>
      <c r="AT46" s="113"/>
      <c r="AU46" s="113"/>
      <c r="AV46" s="113"/>
      <c r="AW46" s="317"/>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19062858</v>
      </c>
      <c r="AT51" s="113"/>
      <c r="AU51" s="113"/>
      <c r="AV51" s="113"/>
      <c r="AW51" s="317"/>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c r="E56" s="122"/>
      <c r="F56" s="122"/>
      <c r="G56" s="122"/>
      <c r="H56" s="122"/>
      <c r="I56" s="121">
        <v>205</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260204</v>
      </c>
      <c r="AT56" s="123"/>
      <c r="AU56" s="123"/>
      <c r="AV56" s="123"/>
      <c r="AW56" s="308"/>
    </row>
    <row r="57" spans="2:49" x14ac:dyDescent="0.25">
      <c r="B57" s="161" t="s">
        <v>273</v>
      </c>
      <c r="C57" s="62" t="s">
        <v>25</v>
      </c>
      <c r="D57" s="124"/>
      <c r="E57" s="125"/>
      <c r="F57" s="125"/>
      <c r="G57" s="125"/>
      <c r="H57" s="125"/>
      <c r="I57" s="124">
        <v>205</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260204</v>
      </c>
      <c r="AT57" s="126"/>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c r="E59" s="125"/>
      <c r="F59" s="125"/>
      <c r="G59" s="125"/>
      <c r="H59" s="125"/>
      <c r="I59" s="124">
        <v>2197</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2994537</v>
      </c>
      <c r="AT59" s="126"/>
      <c r="AU59" s="126"/>
      <c r="AV59" s="126"/>
      <c r="AW59" s="309"/>
    </row>
    <row r="60" spans="2:49" x14ac:dyDescent="0.25">
      <c r="B60" s="161" t="s">
        <v>276</v>
      </c>
      <c r="C60" s="62"/>
      <c r="D60" s="127">
        <f>D59/12</f>
        <v>0</v>
      </c>
      <c r="E60" s="128">
        <f>E59/12</f>
        <v>0</v>
      </c>
      <c r="F60" s="128"/>
      <c r="G60" s="128"/>
      <c r="H60" s="128"/>
      <c r="I60" s="127">
        <f>I59/12</f>
        <v>183.08333333333334</v>
      </c>
      <c r="J60" s="127"/>
      <c r="K60" s="128"/>
      <c r="L60" s="128"/>
      <c r="M60" s="128"/>
      <c r="N60" s="128"/>
      <c r="O60" s="127"/>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f>AS59/12</f>
        <v>249544.75</v>
      </c>
      <c r="AT60" s="129"/>
      <c r="AU60" s="129"/>
      <c r="AV60" s="129"/>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2" ySplit="4" topLeftCell="D5" activePane="bottomRight" state="frozen"/>
      <selection activeCell="B1" sqref="B1"/>
      <selection pane="topRight" activeCell="D1" sqref="D1"/>
      <selection pane="bottomLeft" activeCell="B5" sqref="B5"/>
      <selection pane="bottomRight" activeCell="E27" sqref="E2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658651</v>
      </c>
      <c r="E5" s="118">
        <v>658651</v>
      </c>
      <c r="F5" s="118"/>
      <c r="G5" s="130"/>
      <c r="H5" s="130"/>
      <c r="I5" s="117">
        <v>658651</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723293618</v>
      </c>
      <c r="AT5" s="119"/>
      <c r="AU5" s="119"/>
      <c r="AV5" s="311"/>
      <c r="AW5" s="316"/>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642042</v>
      </c>
      <c r="E15" s="110">
        <v>642042</v>
      </c>
      <c r="F15" s="110"/>
      <c r="G15" s="110"/>
      <c r="H15" s="110"/>
      <c r="I15" s="109">
        <v>642042</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798055</v>
      </c>
      <c r="E16" s="110">
        <v>798055</v>
      </c>
      <c r="F16" s="110"/>
      <c r="G16" s="110"/>
      <c r="H16" s="110"/>
      <c r="I16" s="109">
        <v>798055</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v>-4628</v>
      </c>
      <c r="E17" s="269">
        <v>-4628</v>
      </c>
      <c r="F17" s="269"/>
      <c r="G17" s="269"/>
      <c r="H17" s="110"/>
      <c r="I17" s="292"/>
      <c r="J17" s="109"/>
      <c r="K17" s="269"/>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28462</v>
      </c>
      <c r="E18" s="110">
        <v>28462</v>
      </c>
      <c r="F18" s="110"/>
      <c r="G18" s="110"/>
      <c r="H18" s="110"/>
      <c r="I18" s="109">
        <v>28462</v>
      </c>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1946767</v>
      </c>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v>321606</v>
      </c>
      <c r="E20" s="110">
        <v>321606</v>
      </c>
      <c r="F20" s="110"/>
      <c r="G20" s="110"/>
      <c r="H20" s="110"/>
      <c r="I20" s="109">
        <v>321606</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1690432.1</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630566969</v>
      </c>
      <c r="AT23" s="113"/>
      <c r="AU23" s="113"/>
      <c r="AV23" s="310"/>
      <c r="AW23" s="317"/>
    </row>
    <row r="24" spans="2:49" ht="28.5" customHeight="1" x14ac:dyDescent="0.25">
      <c r="B24" s="178" t="s">
        <v>114</v>
      </c>
      <c r="C24" s="133"/>
      <c r="D24" s="292"/>
      <c r="E24" s="110">
        <v>1880197.1</v>
      </c>
      <c r="F24" s="110"/>
      <c r="G24" s="110"/>
      <c r="H24" s="110"/>
      <c r="I24" s="109">
        <v>1880197.1</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211103</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63446841</v>
      </c>
      <c r="AT26" s="113"/>
      <c r="AU26" s="113"/>
      <c r="AV26" s="310"/>
      <c r="AW26" s="317"/>
    </row>
    <row r="27" spans="2:49" s="5" customFormat="1" ht="26.4" x14ac:dyDescent="0.25">
      <c r="B27" s="178" t="s">
        <v>85</v>
      </c>
      <c r="C27" s="133"/>
      <c r="D27" s="292"/>
      <c r="E27" s="110">
        <v>38584</v>
      </c>
      <c r="F27" s="110"/>
      <c r="G27" s="110"/>
      <c r="H27" s="110"/>
      <c r="I27" s="109">
        <v>38584</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0</v>
      </c>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59036650</v>
      </c>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2045449</v>
      </c>
      <c r="AT45" s="113"/>
      <c r="AU45" s="113"/>
      <c r="AV45" s="310"/>
      <c r="AW45" s="317"/>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2242677</v>
      </c>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1149582</v>
      </c>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162602</v>
      </c>
      <c r="AT49" s="113"/>
      <c r="AU49" s="113"/>
      <c r="AV49" s="310"/>
      <c r="AW49" s="317"/>
    </row>
    <row r="50" spans="2:49" x14ac:dyDescent="0.25">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182968</v>
      </c>
      <c r="AT50" s="113"/>
      <c r="AU50" s="113"/>
      <c r="AV50" s="310"/>
      <c r="AW50" s="317"/>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f>+D23+D26</f>
        <v>1901535.1</v>
      </c>
      <c r="E54" s="115">
        <f>E24+E27</f>
        <v>1918781.1</v>
      </c>
      <c r="F54" s="115"/>
      <c r="G54" s="115"/>
      <c r="H54" s="115"/>
      <c r="I54" s="114">
        <f>+I24+I27</f>
        <v>1918781.1</v>
      </c>
      <c r="J54" s="114"/>
      <c r="K54" s="115"/>
      <c r="L54" s="115"/>
      <c r="M54" s="115"/>
      <c r="N54" s="115"/>
      <c r="O54" s="114"/>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f>AS23+AS26-AS28+AS45+AS46-AS47-AS49+AS50</f>
        <v>638136070</v>
      </c>
      <c r="AT54" s="116"/>
      <c r="AU54" s="116"/>
      <c r="AV54" s="310"/>
      <c r="AW54" s="317"/>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12" sqref="F1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v>0</v>
      </c>
      <c r="D6" s="110">
        <v>0</v>
      </c>
      <c r="E6" s="115">
        <f>'Pt 1 Summary of Data'!E12</f>
        <v>1918781.1</v>
      </c>
      <c r="F6" s="115">
        <f>+C6+D6+E6</f>
        <v>1918781.1</v>
      </c>
      <c r="G6" s="116">
        <f>F6</f>
        <v>1918781.1</v>
      </c>
      <c r="H6" s="109"/>
      <c r="I6" s="110"/>
      <c r="J6" s="115"/>
      <c r="K6" s="115"/>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3"/>
    </row>
    <row r="7" spans="1:40" x14ac:dyDescent="0.25">
      <c r="B7" s="191" t="s">
        <v>312</v>
      </c>
      <c r="C7" s="109">
        <v>0</v>
      </c>
      <c r="D7" s="110">
        <v>0</v>
      </c>
      <c r="E7" s="115">
        <v>4240</v>
      </c>
      <c r="F7" s="115">
        <f>+C7+D7+E7</f>
        <v>4240</v>
      </c>
      <c r="G7" s="116">
        <f>F7</f>
        <v>4240</v>
      </c>
      <c r="H7" s="109"/>
      <c r="I7" s="110"/>
      <c r="J7" s="115"/>
      <c r="K7" s="115"/>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3"/>
    </row>
    <row r="8" spans="1:40" x14ac:dyDescent="0.25">
      <c r="B8" s="191" t="s">
        <v>483</v>
      </c>
      <c r="C8" s="292"/>
      <c r="D8" s="288"/>
      <c r="E8" s="269"/>
      <c r="F8" s="269"/>
      <c r="G8" s="116">
        <f t="shared" ref="G8:G10" si="0">E8</f>
        <v>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642042</v>
      </c>
      <c r="F9" s="115">
        <f>E9</f>
        <v>642042</v>
      </c>
      <c r="G9" s="116">
        <f t="shared" si="0"/>
        <v>642042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798055</v>
      </c>
      <c r="F10" s="115">
        <f>E10</f>
        <v>798055</v>
      </c>
      <c r="G10" s="116">
        <f t="shared" si="0"/>
        <v>798055</v>
      </c>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f>+G35</f>
        <v>-4628.3079999999318</v>
      </c>
      <c r="F11" s="115">
        <f>+G35</f>
        <v>-4628.3079999999318</v>
      </c>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f>+C5+C6+C7</f>
        <v>0</v>
      </c>
      <c r="D12" s="114">
        <f>+D5+D6+D7</f>
        <v>0</v>
      </c>
      <c r="E12" s="115">
        <f>+E6+E7-E9-E10-E11</f>
        <v>487552.40800000005</v>
      </c>
      <c r="F12" s="115">
        <f>+F6+F7-F9-F10-F11</f>
        <v>487552.40800000005</v>
      </c>
      <c r="G12" s="310"/>
      <c r="H12" s="114"/>
      <c r="I12" s="115"/>
      <c r="J12" s="115"/>
      <c r="K12" s="115"/>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3"/>
    </row>
    <row r="14" spans="1:40" ht="17.399999999999999" thickBot="1"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7.6" thickTop="1" thickBot="1" x14ac:dyDescent="0.3">
      <c r="B15" s="193" t="s">
        <v>486</v>
      </c>
      <c r="C15" s="117">
        <v>0</v>
      </c>
      <c r="D15" s="118">
        <v>0</v>
      </c>
      <c r="E15" s="106">
        <f>'Pt 1 Summary of Data'!D5+'Pt 1 Summary of Data'!D6+'Pt 1 Summary of Data'!D7-E9-E10-E11</f>
        <v>663279.30799999996</v>
      </c>
      <c r="F15" s="106">
        <f>2098748-F9-F10-F11</f>
        <v>663279.30799999996</v>
      </c>
      <c r="G15" s="116">
        <f>2098748-G9-G10</f>
        <v>658651</v>
      </c>
      <c r="H15" s="117"/>
      <c r="I15" s="118"/>
      <c r="J15" s="106"/>
      <c r="K15" s="106"/>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4"/>
    </row>
    <row r="16" spans="1:40" ht="13.8" thickTop="1" x14ac:dyDescent="0.25">
      <c r="B16" s="191" t="s">
        <v>313</v>
      </c>
      <c r="C16" s="109">
        <v>0</v>
      </c>
      <c r="D16" s="110">
        <v>0</v>
      </c>
      <c r="E16" s="115">
        <f>'Pt 1 Summary of Data'!D26+'Pt 1 Summary of Data'!D31+'Pt 1 Summary of Data'!D34</f>
        <v>24397.5</v>
      </c>
      <c r="F16" s="106">
        <f>+C16+D16+E16</f>
        <v>24397.5</v>
      </c>
      <c r="G16" s="116">
        <f>F16</f>
        <v>24397.5</v>
      </c>
      <c r="H16" s="109"/>
      <c r="I16" s="110"/>
      <c r="J16" s="115"/>
      <c r="K16" s="115"/>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3"/>
    </row>
    <row r="17" spans="1:40" s="76" customFormat="1" x14ac:dyDescent="0.25">
      <c r="A17" s="143"/>
      <c r="B17" s="192" t="s">
        <v>320</v>
      </c>
      <c r="C17" s="115">
        <f t="shared" ref="C17:D17" si="1">+C15+C16</f>
        <v>0</v>
      </c>
      <c r="D17" s="115">
        <f t="shared" si="1"/>
        <v>0</v>
      </c>
      <c r="E17" s="115">
        <f>+E15-E16</f>
        <v>638881.80799999996</v>
      </c>
      <c r="F17" s="115">
        <f>+F15-F16</f>
        <v>638881.80799999996</v>
      </c>
      <c r="G17" s="313"/>
      <c r="H17" s="114"/>
      <c r="I17" s="115"/>
      <c r="J17" s="115"/>
      <c r="K17" s="115"/>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6"/>
      <c r="D19" s="345"/>
      <c r="E19" s="345"/>
      <c r="F19" s="345"/>
      <c r="G19" s="107">
        <f>G6+G7-G8-G9-G10</f>
        <v>482924.10000000009</v>
      </c>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f>'Pt 1 Summary of Data'!D44+'Pt 1 Summary of Data'!D45+'Pt 1 Summary of Data'!D46+'Pt 1 Summary of Data'!D51</f>
        <v>0</v>
      </c>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5">
        <f>G19/(G15-G16)</f>
        <v>0.76140549480609898</v>
      </c>
      <c r="H21" s="291"/>
      <c r="I21" s="287"/>
      <c r="J21" s="287"/>
      <c r="K21" s="287"/>
      <c r="L21" s="255"/>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v>0</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f>G24</f>
        <v>151329.39999999991</v>
      </c>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f>G15-G19-G16-G20</f>
        <v>151329.39999999991</v>
      </c>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381">
        <f>((0.03+G22)*(G15-G16))</f>
        <v>19027.605</v>
      </c>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f>G28</f>
        <v>151248.20000000001</v>
      </c>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f>G20+G23+G16</f>
        <v>175726.89999999991</v>
      </c>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f>((0.2+G22)*(G15-G16)+G16)</f>
        <v>151248.20000000001</v>
      </c>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f>(0.2*(G15-G16)+G16)</f>
        <v>151248.20000000001</v>
      </c>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f>G15-G26</f>
        <v>507402.8</v>
      </c>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f>G29</f>
        <v>151248.20000000001</v>
      </c>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f>G15-G31</f>
        <v>507402.8</v>
      </c>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f>G19/G32</f>
        <v>0.95175686850762375</v>
      </c>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v>-4628.3079999999318</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v>-4628.3079999999318</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f>'Pt 1 Summary of Data'!D60</f>
        <v>0</v>
      </c>
      <c r="F37" s="256">
        <f>+C37+D37+E37</f>
        <v>0</v>
      </c>
      <c r="G37" s="311"/>
      <c r="H37" s="121"/>
      <c r="I37" s="122"/>
      <c r="J37" s="256"/>
      <c r="K37" s="256"/>
      <c r="L37" s="311"/>
      <c r="M37" s="121"/>
      <c r="N37" s="122"/>
      <c r="O37" s="256"/>
      <c r="P37" s="256"/>
      <c r="Q37" s="121"/>
      <c r="R37" s="122"/>
      <c r="S37" s="256"/>
      <c r="T37" s="256"/>
      <c r="U37" s="121"/>
      <c r="V37" s="122"/>
      <c r="W37" s="256"/>
      <c r="X37" s="256"/>
      <c r="Y37" s="121"/>
      <c r="Z37" s="122"/>
      <c r="AA37" s="256"/>
      <c r="AB37" s="256"/>
      <c r="AC37" s="346"/>
      <c r="AD37" s="345"/>
      <c r="AE37" s="345"/>
      <c r="AF37" s="345"/>
      <c r="AG37" s="346"/>
      <c r="AH37" s="345"/>
      <c r="AI37" s="345"/>
      <c r="AJ37" s="345"/>
      <c r="AK37" s="346"/>
      <c r="AL37" s="122"/>
      <c r="AM37" s="256"/>
      <c r="AN37" s="257"/>
    </row>
    <row r="38" spans="1:40" x14ac:dyDescent="0.25">
      <c r="B38" s="191" t="s">
        <v>322</v>
      </c>
      <c r="C38" s="350"/>
      <c r="D38" s="351"/>
      <c r="E38" s="351"/>
      <c r="F38" s="267"/>
      <c r="G38" s="352"/>
      <c r="H38" s="350"/>
      <c r="I38" s="351"/>
      <c r="J38" s="351"/>
      <c r="K38" s="267"/>
      <c r="L38" s="352"/>
      <c r="M38" s="350"/>
      <c r="N38" s="351"/>
      <c r="O38" s="351"/>
      <c r="P38" s="267"/>
      <c r="Q38" s="350"/>
      <c r="R38" s="351"/>
      <c r="S38" s="351"/>
      <c r="T38" s="267"/>
      <c r="U38" s="350"/>
      <c r="V38" s="351"/>
      <c r="W38" s="351"/>
      <c r="X38" s="267"/>
      <c r="Y38" s="350"/>
      <c r="Z38" s="351"/>
      <c r="AA38" s="351"/>
      <c r="AB38" s="267"/>
      <c r="AC38" s="353"/>
      <c r="AD38" s="354"/>
      <c r="AE38" s="354"/>
      <c r="AF38" s="354"/>
      <c r="AG38" s="353"/>
      <c r="AH38" s="354"/>
      <c r="AI38" s="354"/>
      <c r="AJ38" s="354"/>
      <c r="AK38" s="353"/>
      <c r="AL38" s="351"/>
      <c r="AM38" s="351"/>
      <c r="AN38" s="268"/>
    </row>
    <row r="39" spans="1:40" x14ac:dyDescent="0.25">
      <c r="B39" s="197" t="s">
        <v>323</v>
      </c>
      <c r="C39" s="291"/>
      <c r="D39" s="287"/>
      <c r="E39" s="287"/>
      <c r="F39" s="110">
        <v>2000</v>
      </c>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8">
        <v>1</v>
      </c>
      <c r="G40" s="310"/>
      <c r="H40" s="291"/>
      <c r="I40" s="287"/>
      <c r="J40" s="287"/>
      <c r="K40" s="258"/>
      <c r="L40" s="310"/>
      <c r="M40" s="291"/>
      <c r="N40" s="287"/>
      <c r="O40" s="287"/>
      <c r="P40" s="258"/>
      <c r="Q40" s="291"/>
      <c r="R40" s="287"/>
      <c r="S40" s="287"/>
      <c r="T40" s="258"/>
      <c r="U40" s="291"/>
      <c r="V40" s="287"/>
      <c r="W40" s="287"/>
      <c r="X40" s="258"/>
      <c r="Y40" s="291"/>
      <c r="Z40" s="287"/>
      <c r="AA40" s="287"/>
      <c r="AB40" s="258"/>
      <c r="AC40" s="291"/>
      <c r="AD40" s="287"/>
      <c r="AE40" s="287"/>
      <c r="AF40" s="287"/>
      <c r="AG40" s="291"/>
      <c r="AH40" s="287"/>
      <c r="AI40" s="287"/>
      <c r="AJ40" s="287"/>
      <c r="AK40" s="291"/>
      <c r="AL40" s="287"/>
      <c r="AM40" s="287"/>
      <c r="AN40" s="259"/>
    </row>
    <row r="41" spans="1:40" x14ac:dyDescent="0.25">
      <c r="B41" s="191" t="s">
        <v>325</v>
      </c>
      <c r="C41" s="291"/>
      <c r="D41" s="287"/>
      <c r="E41" s="287"/>
      <c r="F41" s="260">
        <v>0</v>
      </c>
      <c r="G41" s="310"/>
      <c r="H41" s="291"/>
      <c r="I41" s="287"/>
      <c r="J41" s="287"/>
      <c r="K41" s="260"/>
      <c r="L41" s="310"/>
      <c r="M41" s="291"/>
      <c r="N41" s="287"/>
      <c r="O41" s="287"/>
      <c r="P41" s="260"/>
      <c r="Q41" s="291"/>
      <c r="R41" s="287"/>
      <c r="S41" s="287"/>
      <c r="T41" s="260"/>
      <c r="U41" s="291"/>
      <c r="V41" s="287"/>
      <c r="W41" s="287"/>
      <c r="X41" s="260"/>
      <c r="Y41" s="291"/>
      <c r="Z41" s="287"/>
      <c r="AA41" s="287"/>
      <c r="AB41" s="260"/>
      <c r="AC41" s="291"/>
      <c r="AD41" s="287"/>
      <c r="AE41" s="287"/>
      <c r="AF41" s="287"/>
      <c r="AG41" s="291"/>
      <c r="AH41" s="287"/>
      <c r="AI41" s="287"/>
      <c r="AJ41" s="287"/>
      <c r="AK41" s="291"/>
      <c r="AL41" s="287"/>
      <c r="AM41" s="287"/>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2">
        <v>0</v>
      </c>
      <c r="D44" s="260">
        <v>0</v>
      </c>
      <c r="E44" s="260">
        <f>E12/E17</f>
        <v>0.76313396608719852</v>
      </c>
      <c r="F44" s="260">
        <f>F12/F17</f>
        <v>0.76313396608719852</v>
      </c>
      <c r="G44" s="310"/>
      <c r="H44" s="262"/>
      <c r="I44" s="260"/>
      <c r="J44" s="260"/>
      <c r="K44" s="260"/>
      <c r="L44" s="310"/>
      <c r="M44" s="262"/>
      <c r="N44" s="260"/>
      <c r="O44" s="260"/>
      <c r="P44" s="260"/>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2"/>
      <c r="R45" s="260"/>
      <c r="S45" s="260"/>
      <c r="T45" s="260"/>
      <c r="U45" s="262"/>
      <c r="V45" s="260"/>
      <c r="W45" s="260"/>
      <c r="X45" s="260"/>
      <c r="Y45" s="262"/>
      <c r="Z45" s="260"/>
      <c r="AA45" s="260"/>
      <c r="AB45" s="260"/>
      <c r="AC45" s="291"/>
      <c r="AD45" s="287"/>
      <c r="AE45" s="287"/>
      <c r="AF45" s="287"/>
      <c r="AG45" s="291"/>
      <c r="AH45" s="287"/>
      <c r="AI45" s="287"/>
      <c r="AJ45" s="287"/>
      <c r="AK45" s="291"/>
      <c r="AL45" s="260"/>
      <c r="AM45" s="260"/>
      <c r="AN45" s="261"/>
    </row>
    <row r="46" spans="1:40" x14ac:dyDescent="0.25">
      <c r="B46" s="197" t="s">
        <v>330</v>
      </c>
      <c r="C46" s="291"/>
      <c r="D46" s="287"/>
      <c r="E46" s="287"/>
      <c r="F46" s="260"/>
      <c r="G46" s="310"/>
      <c r="H46" s="291"/>
      <c r="I46" s="287"/>
      <c r="J46" s="287"/>
      <c r="K46" s="260"/>
      <c r="L46" s="310"/>
      <c r="M46" s="291"/>
      <c r="N46" s="287"/>
      <c r="O46" s="287"/>
      <c r="P46" s="260"/>
      <c r="Q46" s="292"/>
      <c r="R46" s="288"/>
      <c r="S46" s="288"/>
      <c r="T46" s="260"/>
      <c r="U46" s="292"/>
      <c r="V46" s="288"/>
      <c r="W46" s="288"/>
      <c r="X46" s="260"/>
      <c r="Y46" s="292"/>
      <c r="Z46" s="288"/>
      <c r="AA46" s="288"/>
      <c r="AB46" s="260"/>
      <c r="AC46" s="291"/>
      <c r="AD46" s="287"/>
      <c r="AE46" s="287"/>
      <c r="AF46" s="287"/>
      <c r="AG46" s="291"/>
      <c r="AH46" s="287"/>
      <c r="AI46" s="287"/>
      <c r="AJ46" s="287"/>
      <c r="AK46" s="291"/>
      <c r="AL46" s="288"/>
      <c r="AM46" s="288"/>
      <c r="AN46" s="261"/>
    </row>
    <row r="47" spans="1:40" s="76" customFormat="1" x14ac:dyDescent="0.25">
      <c r="A47" s="143"/>
      <c r="B47" s="199" t="s">
        <v>329</v>
      </c>
      <c r="C47" s="291"/>
      <c r="D47" s="287"/>
      <c r="E47" s="287"/>
      <c r="F47" s="260">
        <f>+F44+F46</f>
        <v>0.76313396608719852</v>
      </c>
      <c r="G47" s="310"/>
      <c r="H47" s="291"/>
      <c r="I47" s="287"/>
      <c r="J47" s="287"/>
      <c r="K47" s="260"/>
      <c r="L47" s="310"/>
      <c r="M47" s="291"/>
      <c r="N47" s="287"/>
      <c r="O47" s="287"/>
      <c r="P47" s="260"/>
      <c r="Q47" s="291"/>
      <c r="R47" s="287"/>
      <c r="S47" s="287"/>
      <c r="T47" s="260"/>
      <c r="U47" s="291"/>
      <c r="V47" s="287"/>
      <c r="W47" s="287"/>
      <c r="X47" s="260"/>
      <c r="Y47" s="291"/>
      <c r="Z47" s="287"/>
      <c r="AA47" s="287"/>
      <c r="AB47" s="260"/>
      <c r="AC47" s="291"/>
      <c r="AD47" s="287"/>
      <c r="AE47" s="287"/>
      <c r="AF47" s="287"/>
      <c r="AG47" s="291"/>
      <c r="AH47" s="287"/>
      <c r="AI47" s="287"/>
      <c r="AJ47" s="287"/>
      <c r="AK47" s="291"/>
      <c r="AL47" s="287"/>
      <c r="AM47" s="287"/>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v>0.8</v>
      </c>
      <c r="F49" s="141">
        <v>0.8</v>
      </c>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5">
      <c r="A50" s="142"/>
      <c r="B50" s="197" t="s">
        <v>333</v>
      </c>
      <c r="C50" s="292"/>
      <c r="D50" s="288"/>
      <c r="E50" s="288"/>
      <c r="F50" s="260">
        <f>F47</f>
        <v>0.76313396608719852</v>
      </c>
      <c r="G50" s="310"/>
      <c r="H50" s="292"/>
      <c r="I50" s="288"/>
      <c r="J50" s="288"/>
      <c r="K50" s="260"/>
      <c r="L50" s="310"/>
      <c r="M50" s="292"/>
      <c r="N50" s="288"/>
      <c r="O50" s="288"/>
      <c r="P50" s="260"/>
      <c r="Q50" s="292"/>
      <c r="R50" s="288"/>
      <c r="S50" s="288"/>
      <c r="T50" s="260"/>
      <c r="U50" s="292"/>
      <c r="V50" s="288"/>
      <c r="W50" s="288"/>
      <c r="X50" s="260"/>
      <c r="Y50" s="292"/>
      <c r="Z50" s="288"/>
      <c r="AA50" s="288"/>
      <c r="AB50" s="260"/>
      <c r="AC50" s="291"/>
      <c r="AD50" s="287"/>
      <c r="AE50" s="287"/>
      <c r="AF50" s="287"/>
      <c r="AG50" s="291"/>
      <c r="AH50" s="287"/>
      <c r="AI50" s="287"/>
      <c r="AJ50" s="287"/>
      <c r="AK50" s="291"/>
      <c r="AL50" s="288"/>
      <c r="AM50" s="288"/>
      <c r="AN50" s="261"/>
    </row>
    <row r="51" spans="1:40" x14ac:dyDescent="0.25">
      <c r="B51" s="195" t="s">
        <v>334</v>
      </c>
      <c r="C51" s="291"/>
      <c r="D51" s="287"/>
      <c r="E51" s="287"/>
      <c r="F51" s="115">
        <f>E15-E16</f>
        <v>638881.80799999996</v>
      </c>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3"/>
    </row>
    <row r="52" spans="1:40" s="76" customFormat="1" ht="26.25" customHeight="1" x14ac:dyDescent="0.25">
      <c r="A52" s="143"/>
      <c r="B52" s="192" t="s">
        <v>335</v>
      </c>
      <c r="C52" s="291"/>
      <c r="D52" s="287"/>
      <c r="E52" s="287"/>
      <c r="F52" s="380">
        <f>(F49-F50)*F51</f>
        <v>23553.03839999995</v>
      </c>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9" sqref="C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205</v>
      </c>
      <c r="D4" s="149"/>
      <c r="E4" s="149"/>
      <c r="F4" s="149"/>
      <c r="G4" s="149"/>
      <c r="H4" s="149"/>
      <c r="I4" s="363"/>
      <c r="J4" s="363"/>
      <c r="K4" s="208"/>
    </row>
    <row r="5" spans="2:11" ht="16.8" x14ac:dyDescent="0.3">
      <c r="B5" s="205" t="s">
        <v>348</v>
      </c>
      <c r="C5" s="263"/>
      <c r="D5" s="264"/>
      <c r="E5" s="264"/>
      <c r="F5" s="264"/>
      <c r="G5" s="264"/>
      <c r="H5" s="264"/>
      <c r="I5" s="264"/>
      <c r="J5" s="264"/>
      <c r="K5" s="265"/>
    </row>
    <row r="6" spans="2:11" x14ac:dyDescent="0.25">
      <c r="B6" s="206" t="s">
        <v>101</v>
      </c>
      <c r="C6" s="361"/>
      <c r="D6" s="123"/>
      <c r="E6" s="123"/>
      <c r="F6" s="362"/>
      <c r="G6" s="123"/>
      <c r="H6" s="123"/>
      <c r="I6" s="362"/>
      <c r="J6" s="362"/>
      <c r="K6" s="371"/>
    </row>
    <row r="7" spans="2:11" x14ac:dyDescent="0.25">
      <c r="B7" s="155" t="s">
        <v>102</v>
      </c>
      <c r="C7" s="124">
        <v>205</v>
      </c>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v>0</v>
      </c>
      <c r="D9" s="126"/>
      <c r="E9" s="126"/>
      <c r="F9" s="126"/>
      <c r="G9" s="126"/>
      <c r="H9" s="126"/>
      <c r="I9" s="373"/>
      <c r="J9" s="373"/>
      <c r="K9" s="209"/>
    </row>
    <row r="10" spans="2:11" ht="16.8" x14ac:dyDescent="0.3">
      <c r="B10" s="205" t="s">
        <v>349</v>
      </c>
      <c r="C10" s="70"/>
      <c r="D10" s="74"/>
      <c r="E10" s="74"/>
      <c r="F10" s="74"/>
      <c r="G10" s="74"/>
      <c r="H10" s="74"/>
      <c r="I10" s="74"/>
      <c r="J10" s="74"/>
      <c r="K10" s="266"/>
    </row>
    <row r="11" spans="2:11" s="5" customFormat="1" x14ac:dyDescent="0.25">
      <c r="B11" s="206" t="s">
        <v>457</v>
      </c>
      <c r="C11" s="117">
        <f>'Pt 3 MLR and Rebate Calculation'!F52</f>
        <v>23553.03839999995</v>
      </c>
      <c r="D11" s="119"/>
      <c r="E11" s="119"/>
      <c r="F11" s="119"/>
      <c r="G11" s="119"/>
      <c r="H11" s="119"/>
      <c r="I11" s="311"/>
      <c r="J11" s="311"/>
      <c r="K11" s="364"/>
    </row>
    <row r="12" spans="2:11" x14ac:dyDescent="0.25">
      <c r="B12" s="207" t="s">
        <v>93</v>
      </c>
      <c r="C12" s="109">
        <v>0</v>
      </c>
      <c r="D12" s="113"/>
      <c r="E12" s="113"/>
      <c r="F12" s="113"/>
      <c r="G12" s="113"/>
      <c r="H12" s="113"/>
      <c r="I12" s="310"/>
      <c r="J12" s="310"/>
      <c r="K12" s="365"/>
    </row>
    <row r="13" spans="2:11" x14ac:dyDescent="0.25">
      <c r="B13" s="207" t="s">
        <v>94</v>
      </c>
      <c r="C13" s="109">
        <v>0</v>
      </c>
      <c r="D13" s="113"/>
      <c r="E13" s="113"/>
      <c r="F13" s="113"/>
      <c r="G13" s="113"/>
      <c r="H13" s="113"/>
      <c r="I13" s="310"/>
      <c r="J13" s="310"/>
      <c r="K13" s="365"/>
    </row>
    <row r="14" spans="2:11" x14ac:dyDescent="0.25">
      <c r="B14" s="207" t="s">
        <v>95</v>
      </c>
      <c r="C14" s="109">
        <f>C11-C12-C13</f>
        <v>23553.03839999995</v>
      </c>
      <c r="D14" s="113"/>
      <c r="E14" s="113"/>
      <c r="F14" s="113"/>
      <c r="G14" s="113"/>
      <c r="H14" s="113"/>
      <c r="I14" s="310"/>
      <c r="J14" s="310"/>
      <c r="K14" s="365"/>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thickBot="1" x14ac:dyDescent="0.3">
      <c r="B23" s="102" t="s">
        <v>212</v>
      </c>
      <c r="C23" s="382" t="s">
        <v>501</v>
      </c>
      <c r="D23" s="383"/>
      <c r="E23" s="383"/>
      <c r="F23" s="383"/>
      <c r="G23" s="383"/>
      <c r="H23" s="383"/>
      <c r="I23" s="383"/>
      <c r="J23" s="383"/>
      <c r="K23" s="384"/>
    </row>
    <row r="24" spans="2:12" s="5" customFormat="1" ht="100.2" customHeight="1" thickBot="1" x14ac:dyDescent="0.3">
      <c r="B24" s="101" t="s">
        <v>213</v>
      </c>
      <c r="C24" s="382" t="s">
        <v>502</v>
      </c>
      <c r="D24" s="383"/>
      <c r="E24" s="383"/>
      <c r="F24" s="383"/>
      <c r="G24" s="383"/>
      <c r="H24" s="383"/>
      <c r="I24" s="383"/>
      <c r="J24" s="383"/>
      <c r="K24" s="38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C6" sqref="C6"/>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1.7500000000000002E-2</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5" t="s">
        <v>512</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5" t="s">
        <v>512</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65" t="s">
        <v>512</v>
      </c>
      <c r="C36" s="65" t="s">
        <v>512</v>
      </c>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65" t="s">
        <v>512</v>
      </c>
      <c r="C50" s="65" t="s">
        <v>512</v>
      </c>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5" t="s">
        <v>512</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48576" activePane="bottomRight" state="frozen"/>
      <selection activeCell="B1" sqref="B1"/>
      <selection pane="topRight" activeCell="B1" sqref="B1"/>
      <selection pane="bottomLeft" activeCell="B1" sqref="B1"/>
      <selection pane="bottomRight" activeCell="D27" sqref="D2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0" t="s">
        <v>54</v>
      </c>
      <c r="C4" s="271"/>
      <c r="D4" s="272"/>
      <c r="E4" s="7"/>
    </row>
    <row r="5" spans="1:5" ht="35.25" customHeight="1" x14ac:dyDescent="0.25">
      <c r="B5" s="219"/>
      <c r="C5" s="150"/>
      <c r="D5" s="221" t="s">
        <v>517</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3.8" x14ac:dyDescent="0.25">
      <c r="B26" s="276" t="s">
        <v>67</v>
      </c>
      <c r="C26" s="277"/>
      <c r="D26" s="278"/>
      <c r="E26" s="7"/>
    </row>
    <row r="27" spans="2:5" ht="35.25" customHeight="1" x14ac:dyDescent="0.25">
      <c r="B27" s="219" t="s">
        <v>503</v>
      </c>
      <c r="C27" s="150"/>
      <c r="D27" s="223" t="s">
        <v>504</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79" t="s">
        <v>68</v>
      </c>
      <c r="C33" s="280"/>
      <c r="D33" s="281"/>
      <c r="E33" s="7"/>
    </row>
    <row r="34" spans="2:5" ht="35.25" customHeight="1" x14ac:dyDescent="0.25">
      <c r="B34" s="219" t="s">
        <v>505</v>
      </c>
      <c r="C34" s="150"/>
      <c r="D34" s="222" t="s">
        <v>506</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t="s">
        <v>512</v>
      </c>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219" t="s">
        <v>507</v>
      </c>
      <c r="C48" s="150"/>
      <c r="D48" s="222" t="s">
        <v>509</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t="s">
        <v>508</v>
      </c>
      <c r="C56" s="152" t="s">
        <v>133</v>
      </c>
      <c r="D56" s="222" t="s">
        <v>510</v>
      </c>
      <c r="E56" s="7"/>
    </row>
    <row r="57" spans="2:5" ht="35.25" customHeight="1" x14ac:dyDescent="0.25">
      <c r="B57" s="219"/>
      <c r="C57" s="152" t="s">
        <v>133</v>
      </c>
      <c r="D57" s="222" t="s">
        <v>511</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t="s">
        <v>512</v>
      </c>
      <c r="C67" s="152"/>
      <c r="D67" s="222" t="s">
        <v>512</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t="s">
        <v>512</v>
      </c>
      <c r="C78" s="152"/>
      <c r="D78" s="222" t="s">
        <v>512</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79" t="s">
        <v>71</v>
      </c>
      <c r="C88" s="280"/>
      <c r="D88" s="281"/>
      <c r="E88" s="7"/>
    </row>
    <row r="89" spans="2:5" ht="35.25" customHeight="1" x14ac:dyDescent="0.25">
      <c r="B89" s="219" t="s">
        <v>512</v>
      </c>
      <c r="C89" s="152"/>
      <c r="D89" s="222" t="s">
        <v>512</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t="s">
        <v>512</v>
      </c>
      <c r="C100" s="152"/>
      <c r="D100" s="222" t="s">
        <v>512</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22" t="s">
        <v>513</v>
      </c>
      <c r="C111" s="152"/>
      <c r="D111" s="222" t="s">
        <v>512</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t="s">
        <v>514</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79" t="s">
        <v>73</v>
      </c>
      <c r="C133" s="280"/>
      <c r="D133" s="281"/>
      <c r="E133" s="7"/>
    </row>
    <row r="134" spans="2:5" s="5" customFormat="1" ht="35.25" customHeight="1" x14ac:dyDescent="0.25">
      <c r="B134" s="219"/>
      <c r="C134" s="150"/>
      <c r="D134" s="222" t="s">
        <v>515</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79" t="s">
        <v>74</v>
      </c>
      <c r="C144" s="280"/>
      <c r="D144" s="281"/>
      <c r="E144" s="7"/>
    </row>
    <row r="145" spans="2:5" s="5" customFormat="1" ht="35.25" customHeight="1" x14ac:dyDescent="0.25">
      <c r="B145" s="219"/>
      <c r="C145" s="150"/>
      <c r="D145" s="222" t="s">
        <v>516</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79" t="s">
        <v>75</v>
      </c>
      <c r="C155" s="280"/>
      <c r="D155" s="281"/>
      <c r="E155" s="7"/>
    </row>
    <row r="156" spans="2:5" s="5" customFormat="1" ht="35.25" customHeight="1" x14ac:dyDescent="0.25">
      <c r="B156" s="219"/>
      <c r="C156" s="150"/>
      <c r="D156" s="222" t="s">
        <v>516</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79" t="s">
        <v>76</v>
      </c>
      <c r="C166" s="280"/>
      <c r="D166" s="281"/>
      <c r="E166" s="7"/>
    </row>
    <row r="167" spans="2:5" s="5" customFormat="1" ht="35.25" customHeight="1" x14ac:dyDescent="0.25">
      <c r="B167" s="219"/>
      <c r="C167" s="150"/>
      <c r="D167" s="222" t="s">
        <v>516</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219"/>
      <c r="C178" s="150"/>
      <c r="D178" s="222" t="s">
        <v>516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t="s">
        <v>512</v>
      </c>
      <c r="C189" s="150"/>
      <c r="D189" s="222" t="s">
        <v>512</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t="s">
        <v>512</v>
      </c>
      <c r="C200" s="150"/>
      <c r="D200" s="222" t="s">
        <v>512</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Gray, Amy</cp:lastModifiedBy>
  <cp:lastPrinted>2015-07-31T15:44:17Z</cp:lastPrinted>
  <dcterms:created xsi:type="dcterms:W3CDTF">2012-03-15T16:14:51Z</dcterms:created>
  <dcterms:modified xsi:type="dcterms:W3CDTF">2015-09-09T21:26:41Z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