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D60" i="4"/>
  <c r="E60" i="4"/>
  <c r="C4" i="16"/>
  <c r="F8" i="10" l="1"/>
  <c r="D54" i="18"/>
  <c r="AT54" i="18"/>
  <c r="AT12" i="4" s="1"/>
  <c r="G20" i="10"/>
  <c r="G24" i="10"/>
  <c r="G32" i="10"/>
  <c r="G23" i="10"/>
  <c r="AT22" i="4"/>
  <c r="D22" i="4"/>
  <c r="E5" i="4"/>
  <c r="E15" i="10" s="1"/>
  <c r="F15" i="10" s="1"/>
  <c r="E7" i="10" l="1"/>
  <c r="F7" i="10" s="1"/>
  <c r="G22" i="10"/>
  <c r="D12" i="4"/>
  <c r="AT5" i="4"/>
  <c r="D5" i="4"/>
  <c r="G30" i="10" l="1"/>
  <c r="G31" i="10" s="1"/>
  <c r="G29" i="10" s="1"/>
  <c r="G33" i="10" s="1"/>
  <c r="G34" i="10" s="1"/>
  <c r="G21" i="10"/>
  <c r="G26" i="10" s="1"/>
  <c r="G25" i="10" s="1"/>
  <c r="G28" i="10" s="1"/>
  <c r="E54" i="18" l="1"/>
  <c r="E12" i="4" s="1"/>
  <c r="E6" i="10" s="1"/>
  <c r="F6" i="10" l="1"/>
  <c r="D12" i="10" s="1"/>
  <c r="E12" i="10" l="1"/>
  <c r="E17" i="10"/>
  <c r="C12" i="10"/>
  <c r="F17" i="10"/>
  <c r="D17" i="10"/>
  <c r="D45" i="10" s="1"/>
  <c r="C17" i="10"/>
  <c r="C45" i="10" s="1"/>
  <c r="E38" i="10"/>
  <c r="F38" i="10" s="1"/>
  <c r="E45" i="10" l="1"/>
  <c r="F39" i="10" s="1"/>
  <c r="F12" i="10"/>
  <c r="F53" i="10"/>
  <c r="F45" i="10"/>
  <c r="F42"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<sst xmlns="http://schemas.openxmlformats.org/spreadsheetml/2006/main" count="567" uniqueCount="505">
  <si>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</si>
  <si>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</si>
  <si>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</si>
  <si>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</si>
  <si>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</si>
  <si>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</si>
  <si>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</si>
  <si>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</si>
  <si>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</si>
  <si>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</si>
  <si>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</si>
  <si>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</si>
  <si>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</si>
  <si>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</si>
  <si>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</si>
  <si>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</si>
  <si>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</si>
  <si>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</si>
  <si>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</si>
  <si>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</si>
  <si>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</si>
  <si>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</si>
  <si>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</si>
  <si>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</si>
  <si>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</si>
  <si>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</si>
  <si>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</si>
  <si>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</si>
  <si>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</si>
  <si>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</si>
  <si>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</si>
  <si>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</si>
  <si>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</si>
  <si>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</si>
  <si>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</si>
  <si>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</si>
  <si>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</si>
  <si>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</si>
  <si>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</si>
  <si>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</si>
  <si>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</si>
  <si>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</si>
  <si>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</si>
  <si>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</si>
  <si>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</si>
  <si>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</si>
  <si>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</si>
  <si>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</si>
  <si>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</si>
  <si>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</si>
  <si>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</si>
  <si>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</si>
  <si>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</si>
  <si>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</si>
  <si>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</si>
  <si>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</si>
  <si>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</si>
  <si>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</si>
  <si>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</si>
  <si>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</si>
  <si>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</si>
  <si>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</si>
  <si>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</si>
  <si>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</si>
  <si>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</si>
  <si>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</si>
  <si>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</si>
  <si>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</si>
  <si>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</si>
  <si>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</si>
  <si>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</si>
  <si>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</si>
  <si>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</si>
  <si>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</si>
  <si>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</si>
  <si>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</si>
  <si>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</si>
  <si>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</si>
  <si>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</si>
  <si>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</si>
  <si>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</si>
  <si>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</si>
  <si>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</si>
  <si>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</si>
  <si>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</si>
  <si>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</si>
  <si>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</si>
  <si>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</si>
  <si>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</si>
  <si>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</si>
  <si>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</si>
  <si>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</si>
  <si>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</si>
  <si>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</si>
  <si>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</si>
  <si>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</si>
  <si>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</si>
  <si>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</si>
  <si>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</si>
  <si>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</si>
  <si>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</si>
  <si>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</si>
  <si>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</si>
  <si>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</si>
  <si>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</si>
  <si>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</si>
  <si>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</si>
  <si>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</si>
  <si>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</si>
  <si>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</si>
  <si>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</si>
  <si>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</si>
  <si>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</si>
  <si>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</si>
  <si>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</si>
  <si>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</si>
  <si>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</si>
  <si>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</si>
  <si>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</si>
  <si>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</si>
  <si>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</si>
  <si>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</si>
  <si>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</si>
  <si>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</si>
  <si>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</si>
  <si>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</si>
  <si>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</si>
  <si>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</si>
  <si>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</si>
  <si>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</si>
  <si>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</si>
  <si>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</si>
  <si>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</si>
  <si>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</si>
  <si>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</si>
  <si>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</si>
  <si>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</si>
  <si>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</si>
  <si>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</si>
  <si>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</si>
  <si>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</si>
  <si>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</si>
  <si>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</si>
  <si>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</si>
  <si>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</si>
  <si>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</si>
  <si>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</si>
  <si>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</si>
  <si>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</si>
  <si>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</si>
  <si>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</si>
  <si>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</si>
  <si>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</si>
  <si>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</si>
  <si>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</si>
  <si>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</si>
  <si>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</si>
  <si>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</si>
  <si>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</si>
  <si>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</si>
  <si>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</si>
  <si>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</si>
  <si>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</si>
  <si>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</si>
  <si>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</si>
  <si>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</si>
  <si>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</si>
  <si>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</si>
  <si>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</si>
  <si>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</si>
  <si>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</si>
  <si>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</si>
  <si>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</si>
  <si>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</si>
  <si>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</si>
  <si>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</si>
  <si>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</si>
  <si>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</si>
  <si>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</si>
  <si>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</si>
  <si>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</si>
  <si>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</si>
  <si>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</si>
  <si>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</si>
  <si>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</si>
  <si>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</si>
  <si>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</si>
  <si>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</si>
  <si>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</si>
  <si>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</si>
  <si>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</si>
  <si>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</si>
  <si>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</si>
  <si>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</si>
  <si>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</si>
  <si>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</si>
  <si>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</si>
  <si>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</si>
  <si>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</si>
  <si>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</si>
  <si>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</si>
  <si>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</si>
  <si>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</si>
  <si>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</si>
  <si>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</si>
  <si>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</si>
  <si>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</si>
  <si>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</si>
  <si>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</si>
  <si>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</si>
  <si>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</si>
  <si>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</si>
  <si>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</si>
  <si>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</si>
  <si>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</si>
  <si>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</si>
  <si>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</si>
  <si>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</si>
  <si>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</si>
  <si>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</si>
  <si>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</si>
  <si>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</si>
  <si>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</si>
  <si>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</si>
  <si>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</si>
  <si>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</si>
  <si>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</si>
  <si>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</si>
  <si>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</si>
  <si>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</si>
  <si>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</si>
  <si>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</si>
  <si>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</si>
  <si>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</si>
  <si>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</si>
  <si>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</si>
  <si>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</si>
  <si>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</si>
  <si>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</si>
  <si>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</si>
  <si>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</si>
  <si>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</si>
  <si>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</si>
  <si>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</si>
  <si>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</si>
  <si>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</si>
  <si>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</si>
  <si>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</si>
  <si>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</si>
  <si>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</si>
  <si>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</si>
  <si>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</si>
  <si>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</si>
  <si>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</si>
  <si>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</si>
  <si>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</si>
  <si>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</si>
  <si>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</si>
  <si>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</si>
  <si>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</si>
  <si>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</si>
  <si>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</si>
  <si>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</si>
  <si>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</si>
  <si>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</si>
  <si>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</si>
  <si>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</si>
  <si>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</si>
  <si>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</si>
  <si>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</si>
  <si>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</si>
  <si>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</si>
  <si>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</si>
  <si>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</si>
  <si>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</si>
  <si>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</si>
  <si>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</si>
  <si>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</si>
  <si>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</si>
  <si>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</si>
  <si>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</si>
  <si>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</si>
  <si>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</si>
  <si>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</si>
  <si>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</si>
  <si>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</si>
  <si>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</si>
  <si>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</si>
  <si>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</si>
  <si>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</si>
  <si>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</si>
  <si>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</si>
  <si>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</si>
  <si>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</si>
  <si>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</si>
  <si>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</si>
  <si>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</si>
  <si>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</si>
  <si>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</si>
  <si>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</si>
  <si>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</si>
  <si>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</si>
  <si>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</si>
  <si>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</si>
  <si>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</si>
  <si>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</si>
  <si>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</si>
  <si>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</si>
  <si>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</si>
  <si>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</si>
  <si>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</si>
  <si>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</si>
  <si>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</si>
  <si>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</si>
  <si>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</si>
  <si>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</si>
  <si>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</si>
  <si>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</si>
  <si>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</si>
  <si>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</si>
  <si>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</si>
  <si>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</si>
  <si>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</si>
  <si>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</si>
  <si>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</si>
  <si>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</si>
  <si>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</si>
  <si>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</si>
  <si>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</si>
  <si>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</si>
  <si>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</si>
  <si>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</si>
  <si>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</si>
  <si>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</si>
  <si>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</si>
  <si>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</si>
  <si>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</si>
  <si>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</si>
  <si>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</si>
  <si>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</si>
  <si>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</si>
  <si>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</si>
  <si>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</si>
  <si>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</si>
  <si>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</si>
  <si>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</si>
  <si>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</si>
  <si>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</si>
  <si>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</si>
  <si>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</si>
  <si>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</si>
  <si>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</si>
  <si>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</si>
  <si>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</si>
  <si>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</si>
  <si>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</si>
  <si>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</si>
  <si>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</si>
  <si>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</si>
  <si>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</si>
  <si>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</si>
  <si>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</si>
  <si>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</si>
  <si>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</si>
  <si>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</si>
  <si>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</si>
  <si>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</si>
  <si>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</si>
  <si>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</si>
  <si>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</si>
  <si>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</si>
  <si>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</si>
  <si>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</si>
  <si>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</si>
  <si>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</si>
  <si>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</si>
  <si>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</si>
  <si>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</si>
  <si>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</si>
  <si>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</si>
  <si>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</si>
  <si>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</si>
  <si>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</si>
  <si>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</si>
  <si>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</si>
  <si>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</si>
  <si>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</si>
  <si>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</si>
  <si>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</si>
  <si>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</si>
  <si>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</si>
  <si>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</si>
  <si>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</si>
  <si>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</si>
  <si>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</si>
  <si>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</si>
  <si>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</si>
  <si>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</si>
  <si>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</si>
  <si>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</si>
  <si>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</si>
  <si>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</si>
  <si>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</si>
  <si>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</si>
  <si>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</si>
  <si>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</si>
  <si>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</si>
  <si>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</si>
  <si>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</si>
  <si>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</si>
  <si>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</si>
  <si>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</si>
  <si>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</si>
  <si>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</si>
  <si>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</si>
  <si>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</si>
  <si>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</si>
  <si>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</si>
  <si>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</si>
  <si>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</si>
  <si>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</si>
  <si>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</si>
  <si>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</si>
  <si>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</si>
  <si>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</si>
  <si>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</si>
  <si>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</si>
  <si>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</si>
  <si>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</si>
  <si>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</si>
  <si>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</si>
  <si>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</si>
  <si>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</si>
  <si>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</si>
  <si>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</si>
  <si>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</si>
  <si>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</si>
  <si>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</si>
  <si>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</si>
  <si>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</si>
  <si>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</si>
  <si>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</si>
  <si>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</si>
  <si>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</si>
  <si>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</si>
  <si>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</si>
  <si>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</si>
  <si>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</si>
  <si>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</si>
  <si>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</si>
  <si>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</si>
  <si>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</si>
  <si>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</si>
  <si>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</si>
  <si>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</si>
  <si>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</si>
  <si>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</si>
  <si>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</si>
  <si>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</si>
  <si>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</si>
  <si>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</si>
  <si>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</si>
  <si>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</si>
  <si>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</si>
  <si>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</si>
  <si>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</si>
  <si>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</si>
  <si>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</si>
  <si>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</si>
  <si>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</si>
  <si>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</si>
  <si>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</si>
  <si>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</si>
  <si>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</si>
  <si>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</si>
  <si>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</si>
  <si>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</si>
  <si>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</si>
  <si>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</si>
  <si>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</si>
  <si>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</si>
  <si>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</si>
  <si>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</si>
  <si>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</si>
  <si>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</si>
  <si>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</si>
  <si>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</si>
  <si>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</si>
  <si>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</si>
  <si>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</si>
  <si>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</si>
  <si>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</si>
  <si>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</si>
  <si>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</si>
  <si>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</si>
  <si>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</si>
  <si>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</si>
  <si>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</si>
  <si>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</si>
  <si>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</si>
  <si>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</si>
  <si>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</si>
  <si>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</si>
  <si>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85439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</si>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</sst>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3804153.7710520444</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-2813101.0070188767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v>
      </c>
      <c r="E12" s="213">
        <f>'Pt 2 Premium and Claims'!E$54</f>
        <v>-5</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3416047.6263586953</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-1796742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2862</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46370</v>
      </c>
      <c r="AU59" s="233"/>
      <c r="AV59" s="233"/>
      <c r="AW59" s="289"/>
    </row>
    <row r="60" spans="2:49" x14ac:dyDescent="0.2">
      <c r="B60" s="245" t="s">
        <v>275</v>
      </c>
      <c r="C60" s="203"/>
      <c r="D60" s="234">
        <f>D$59/12</f>
        <v>2</v>
      </c>
      <c r="E60" s="235">
        <f>E$59/12</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3864.1666666666665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3784188.0382870403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362863.73276500392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342898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2439729.7951416452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509574.1893174774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610273.74590488314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942267.10030828777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880803.11168976908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12129277.215912817</v>
      </c>
      <c r="AU34" s="321"/>
      <c r="AV34" s="368"/>
      <c r="AW34" s="374"/>
    </row>
    <row r="35" spans="2:49" s="5" customFormat="1" x14ac:dyDescent="0.2">
      <c r="B35" s="345" t="s">
        <v>91</v>
      </c>
      <c r="C35" s="331"/>
      <c r="D35" s="365"/>
      <c r="E35" s="319">
        <v>165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170</v>
      </c>
      <c r="E36" s="319">
        <v>170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11113723.81672688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-5</v>
      </c>
      <c r="E54" s="323">
        <f>E24+E27+E31+E35-E36+E39+E42+E45+E46-E49+E51+E52+E53</f>
        <v>-5</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3416047.6263586953</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-2857</v>
      </c>
      <c r="D5" s="403">
        <v>-4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-2857</v>
      </c>
      <c r="D6" s="398">
        <v>-4</v>
      </c>
      <c r="E6" s="400">
        <f>SUM('Pt 1 Summary of Data'!E$12,'Pt 1 Summary of Data'!E$22)+SUM('Pt 1 Summary of Data'!G$12,'Pt 1 Summary of Data'!G$22)-SUM('Pt 1 Summary of Data'!H$12,'Pt 1 Summary of Data'!H$22)</f>
        <v>-5</v>
      </c>
      <c r="F6" s="400">
        <f t="shared" ref="F6:F11" si="0">SUM(C6:E6)</f>
        <v>-2866</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-2857</v>
      </c>
      <c r="D12" s="400">
        <f>SUM(D$6:D$7)+IF(AND(OR('Company Information'!$C$12="District of Columbia",'Company Information'!$C$12="Massachusetts",'Company Information'!$C$12="Vermont"),SUM($C$6:$F$11,$C$15:$F$16,$C$38:$D$38)&lt;&gt;0),SUM(I$6:I$7),0)</f>
        <v>-4</v>
      </c>
      <c r="E12" s="400">
        <f>SUM(E$6:E$7)-SUM(E$8:E$11)+IF(AND(OR('Company Information'!$C$12="District of Columbia",'Company Information'!$C$12="Massachusetts",'Company Information'!$C$12="Vermont"),SUM($C$6:$F$11,$C$15:$F$16,$C$38:$D$38)&lt;&gt;0),SUM(J$6:J$7)-SUM(J$10:J$11),0)</f>
        <v>-5</v>
      </c>
      <c r="F12" s="400">
        <f>IFERROR(SUM(C$12:E$12)+C$17*MAX(0,E$50-C$50)+D$17*MAX(0,E$50-D$50),0)</f>
        <v>-2866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1101</v>
      </c>
      <c r="D15" s="403">
        <v>0</v>
      </c>
      <c r="E15" s="395">
        <f>SUM('Pt 1 Summary of Data'!E$5:E$7)+SUM('Pt 1 Summary of Data'!G$5:G$7)-SUM('Pt 1 Summary of Data'!H$5:H$7)-SUM(E$9:E$11)+D$56</f>
        <v>0</v>
      </c>
      <c r="F15" s="395">
        <f>SUM(C15:E15)</f>
        <v>1101</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1101</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1101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1.4166666666666667</v>
      </c>
      <c r="D38" s="405">
        <v>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2">
        <f>SUM(C$38:E$38)+IF(AND(OR('Company Information'!$C$12="District of Columbia",'Company Information'!$C$12="Massachusetts",'Company Information'!$C$12="Vermont"),SUM($C$6:$F$11,$C$15:$F$16,$C$38:$D$38)&lt;&gt;0,SUM(C$38:D$38)&lt;&gt;SUM(H$38:I$38)),SUM(H$38:I$38),0)</f>
        <v>5.416666666666667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