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6" yWindow="5100" windowWidth="18120" windowHeight="1956"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R17" i="10" l="1"/>
  <c r="Q17" i="10"/>
  <c r="Q50" i="10" l="1"/>
  <c r="X50" i="10" l="1"/>
  <c r="W50" i="10"/>
  <c r="V50" i="10"/>
  <c r="U50" i="10"/>
  <c r="S50" i="10"/>
  <c r="R50" i="10"/>
  <c r="AC12" i="4"/>
  <c r="AB12" i="4"/>
  <c r="AA12" i="4"/>
  <c r="Z12" i="4"/>
  <c r="Y12" i="4"/>
  <c r="X12" i="4"/>
  <c r="W12" i="4"/>
  <c r="V12" i="4"/>
  <c r="N12" i="4"/>
  <c r="M12" i="4"/>
  <c r="L12" i="4"/>
  <c r="N5" i="4"/>
  <c r="AT5" i="4" l="1"/>
  <c r="AS5" i="4"/>
  <c r="AU54" i="18" l="1"/>
  <c r="E54" i="18" l="1"/>
  <c r="I5" i="4" l="1"/>
  <c r="K4" i="16" l="1"/>
  <c r="H4" i="16"/>
  <c r="G4" i="16"/>
  <c r="F4" i="16"/>
  <c r="E4" i="16"/>
  <c r="D4" i="16"/>
  <c r="C4" i="16"/>
  <c r="AN41" i="10"/>
  <c r="AM38" i="10"/>
  <c r="AM16" i="10"/>
  <c r="AB41" i="10"/>
  <c r="AA38" i="10"/>
  <c r="AA16" i="10"/>
  <c r="AA6" i="10"/>
  <c r="X41" i="10"/>
  <c r="W16" i="10"/>
  <c r="W6" i="10"/>
  <c r="T41" i="10"/>
  <c r="S16" i="10"/>
  <c r="S15" i="10"/>
  <c r="S6" i="10"/>
  <c r="P41" i="10"/>
  <c r="O38" i="10"/>
  <c r="O16" i="10"/>
  <c r="O6" i="10"/>
  <c r="K41" i="10"/>
  <c r="L16" i="10"/>
  <c r="J16" i="10"/>
  <c r="J11" i="10"/>
  <c r="L10" i="10"/>
  <c r="J10" i="10"/>
  <c r="L6" i="10"/>
  <c r="F41" i="10"/>
  <c r="G16" i="10"/>
  <c r="E16" i="10"/>
  <c r="E11" i="10"/>
  <c r="G10" i="10"/>
  <c r="E10" i="10"/>
  <c r="G9" i="10"/>
  <c r="E9" i="10"/>
  <c r="G8" i="10"/>
  <c r="E8" i="10"/>
  <c r="AS22" i="4"/>
  <c r="AT22" i="4"/>
  <c r="AU22" i="4"/>
  <c r="J22" i="4"/>
  <c r="K22" i="4"/>
  <c r="L22" i="4"/>
  <c r="M22" i="4"/>
  <c r="N22" i="4"/>
  <c r="O22" i="4"/>
  <c r="P22" i="4"/>
  <c r="Q22" i="4"/>
  <c r="R22" i="4"/>
  <c r="S22" i="4"/>
  <c r="T22" i="4"/>
  <c r="U22" i="4"/>
  <c r="V22" i="4"/>
  <c r="W22" i="4"/>
  <c r="X22" i="4"/>
  <c r="Y22" i="4"/>
  <c r="Z22" i="4"/>
  <c r="AA22" i="4"/>
  <c r="AB22" i="4"/>
  <c r="AC22" i="4"/>
  <c r="U12" i="4"/>
  <c r="T12" i="4"/>
  <c r="S12" i="4"/>
  <c r="R12" i="4"/>
  <c r="Q12" i="4"/>
  <c r="P12" i="4"/>
  <c r="O12" i="4"/>
  <c r="K12" i="4"/>
  <c r="J12" i="4"/>
  <c r="AU5" i="4"/>
  <c r="AR5" i="4"/>
  <c r="AQ5" i="4"/>
  <c r="AP5" i="4"/>
  <c r="AO5" i="4"/>
  <c r="AN5" i="4"/>
  <c r="AC5" i="4"/>
  <c r="AB5" i="4"/>
  <c r="AA15" i="10" s="1"/>
  <c r="AA5" i="4"/>
  <c r="Z5" i="4"/>
  <c r="Y5" i="4"/>
  <c r="W15" i="10" s="1"/>
  <c r="X5" i="4"/>
  <c r="W5" i="4"/>
  <c r="V5" i="4"/>
  <c r="S7" i="10" s="1"/>
  <c r="U5" i="4"/>
  <c r="T5" i="4"/>
  <c r="S5" i="4"/>
  <c r="O15" i="10" s="1"/>
  <c r="R5" i="4"/>
  <c r="Q5" i="4"/>
  <c r="P5" i="4"/>
  <c r="O5" i="4"/>
  <c r="L15" i="10" s="1"/>
  <c r="M5" i="4"/>
  <c r="L5" i="4"/>
  <c r="K5" i="4"/>
  <c r="J5" i="4"/>
  <c r="H5" i="4"/>
  <c r="G5" i="4"/>
  <c r="F5" i="4"/>
  <c r="E5" i="4"/>
  <c r="D5" i="4"/>
  <c r="AM15" i="10" l="1"/>
  <c r="AM7" i="10"/>
  <c r="AN7" i="10" s="1"/>
  <c r="AA7" i="10"/>
  <c r="W7" i="10"/>
  <c r="O7" i="10"/>
  <c r="L32" i="10"/>
  <c r="L24" i="10"/>
  <c r="L7" i="10"/>
  <c r="L23" i="10" s="1"/>
  <c r="J15" i="10"/>
  <c r="G15" i="10"/>
  <c r="E15" i="10"/>
  <c r="F15" i="10" s="1"/>
  <c r="J7" i="10"/>
  <c r="E7" i="10"/>
  <c r="G7" i="10"/>
  <c r="AL46" i="10"/>
  <c r="AK46" i="10"/>
  <c r="AN38" i="10"/>
  <c r="AB38" i="10"/>
  <c r="AB42" i="10" s="1"/>
  <c r="T50" i="10"/>
  <c r="P38" i="10"/>
  <c r="P52" i="10" s="1"/>
  <c r="L58" i="10"/>
  <c r="G58" i="10"/>
  <c r="AL17" i="10"/>
  <c r="AK17" i="10"/>
  <c r="AN16" i="10"/>
  <c r="AN15" i="10"/>
  <c r="AL13" i="10"/>
  <c r="AK13" i="10"/>
  <c r="AB16" i="10"/>
  <c r="AB15" i="10"/>
  <c r="X16" i="10"/>
  <c r="T16" i="10"/>
  <c r="Z17" i="10"/>
  <c r="Z46" i="10" s="1"/>
  <c r="Y17" i="10"/>
  <c r="Y46" i="10" s="1"/>
  <c r="N17" i="10"/>
  <c r="N45" i="10" s="1"/>
  <c r="M17" i="10"/>
  <c r="M45" i="10" s="1"/>
  <c r="P16" i="10"/>
  <c r="P15" i="10"/>
  <c r="AB7" i="10"/>
  <c r="Z13" i="10"/>
  <c r="Y13" i="10"/>
  <c r="X6" i="10"/>
  <c r="T7" i="10"/>
  <c r="T6" i="10"/>
  <c r="N12" i="10"/>
  <c r="M12" i="10"/>
  <c r="P7" i="10"/>
  <c r="P6" i="10"/>
  <c r="K11" i="10"/>
  <c r="K10" i="10"/>
  <c r="F11" i="10"/>
  <c r="F10" i="10"/>
  <c r="F9" i="10"/>
  <c r="F8" i="10"/>
  <c r="AU55" i="18"/>
  <c r="AT55" i="18"/>
  <c r="AS55" i="18"/>
  <c r="AR55" i="18"/>
  <c r="AR22" i="4" s="1"/>
  <c r="AQ55" i="18"/>
  <c r="AQ22" i="4" s="1"/>
  <c r="AP55" i="18"/>
  <c r="AP22" i="4" s="1"/>
  <c r="AO55" i="18"/>
  <c r="AO22" i="4" s="1"/>
  <c r="AN55" i="18"/>
  <c r="AN22" i="4" s="1"/>
  <c r="AU12" i="4"/>
  <c r="AT54" i="18"/>
  <c r="AT12" i="4" s="1"/>
  <c r="AS54" i="18"/>
  <c r="AS12" i="4" s="1"/>
  <c r="AR54" i="18"/>
  <c r="AR12" i="4" s="1"/>
  <c r="AQ54" i="18"/>
  <c r="AQ12" i="4" s="1"/>
  <c r="AP54" i="18"/>
  <c r="AP12" i="4" s="1"/>
  <c r="AO54" i="18"/>
  <c r="AO12" i="4" s="1"/>
  <c r="AM6" i="10" s="1"/>
  <c r="AN6" i="10" s="1"/>
  <c r="AN54" i="18"/>
  <c r="AN12" i="4" s="1"/>
  <c r="AC55" i="18"/>
  <c r="AB55" i="18"/>
  <c r="AA55" i="18"/>
  <c r="Z55" i="18"/>
  <c r="Y55" i="18"/>
  <c r="X55" i="18"/>
  <c r="W55" i="18"/>
  <c r="V55" i="18"/>
  <c r="U55" i="18"/>
  <c r="T55" i="18"/>
  <c r="S55" i="18"/>
  <c r="R55" i="18"/>
  <c r="Q55" i="18"/>
  <c r="P55" i="18"/>
  <c r="O55" i="18"/>
  <c r="N55" i="18"/>
  <c r="M55" i="18"/>
  <c r="L55" i="18"/>
  <c r="K55" i="18"/>
  <c r="J55" i="18"/>
  <c r="I55" i="18"/>
  <c r="I22" i="4" s="1"/>
  <c r="H55" i="18"/>
  <c r="H22" i="4" s="1"/>
  <c r="G55" i="18"/>
  <c r="G22" i="4" s="1"/>
  <c r="F55" i="18"/>
  <c r="F22" i="4" s="1"/>
  <c r="E55" i="18"/>
  <c r="E22" i="4" s="1"/>
  <c r="D55" i="18"/>
  <c r="D22" i="4" s="1"/>
  <c r="AC54" i="18"/>
  <c r="AB54" i="18"/>
  <c r="AA54" i="18"/>
  <c r="Z54" i="18"/>
  <c r="Y54" i="18"/>
  <c r="X54" i="18"/>
  <c r="W54" i="18"/>
  <c r="V54" i="18"/>
  <c r="U54" i="18"/>
  <c r="T54" i="18"/>
  <c r="S54" i="18"/>
  <c r="R54" i="18"/>
  <c r="Q54" i="18"/>
  <c r="P54" i="18"/>
  <c r="O54" i="18"/>
  <c r="N54" i="18"/>
  <c r="M54" i="18"/>
  <c r="L54" i="18"/>
  <c r="K54" i="18"/>
  <c r="J54" i="18"/>
  <c r="I54" i="18"/>
  <c r="I12" i="4" s="1"/>
  <c r="H54" i="18"/>
  <c r="G54" i="18"/>
  <c r="F54" i="18"/>
  <c r="E12" i="4"/>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N42" i="10" l="1"/>
  <c r="AN39" i="10"/>
  <c r="X7" i="10"/>
  <c r="L19" i="10"/>
  <c r="L20" i="10"/>
  <c r="L27" i="10"/>
  <c r="G6" i="10"/>
  <c r="G19" i="10" s="1"/>
  <c r="H12" i="4"/>
  <c r="G12" i="4"/>
  <c r="F12" i="4"/>
  <c r="AB17" i="10"/>
  <c r="P42" i="10"/>
  <c r="AA13" i="10"/>
  <c r="P17" i="10"/>
  <c r="P45" i="10" s="1"/>
  <c r="P48" i="10" s="1"/>
  <c r="P51" i="10" s="1"/>
  <c r="AN13" i="10"/>
  <c r="AB46" i="10"/>
  <c r="AB48" i="10" s="1"/>
  <c r="AB51" i="10" s="1"/>
  <c r="AN52" i="10"/>
  <c r="O12" i="10"/>
  <c r="P12" i="10" s="1"/>
  <c r="AN17" i="10"/>
  <c r="AN46" i="10" s="1"/>
  <c r="K15" i="10"/>
  <c r="AM13" i="10"/>
  <c r="AB52" i="10"/>
  <c r="AM17" i="10"/>
  <c r="AM46" i="10" s="1"/>
  <c r="O17" i="10"/>
  <c r="O45" i="10" s="1"/>
  <c r="P39" i="10" s="1"/>
  <c r="K16" i="10"/>
  <c r="F16" i="10"/>
  <c r="AB53" i="10"/>
  <c r="H11" i="16" s="1"/>
  <c r="AA17" i="10"/>
  <c r="AA46" i="10" s="1"/>
  <c r="AB39" i="10" s="1"/>
  <c r="X15" i="10"/>
  <c r="X17" i="10" s="1"/>
  <c r="T15" i="10"/>
  <c r="T17" i="10" s="1"/>
  <c r="AB6" i="10"/>
  <c r="AB13" i="10" s="1"/>
  <c r="W38" i="10" l="1"/>
  <c r="X38" i="10" s="1"/>
  <c r="V17" i="10"/>
  <c r="V46" i="10" s="1"/>
  <c r="U17" i="10"/>
  <c r="W17" i="10"/>
  <c r="S17" i="10"/>
  <c r="R46" i="10"/>
  <c r="S38" i="10"/>
  <c r="T38" i="10" s="1"/>
  <c r="T52" i="10" s="1"/>
  <c r="L22" i="10"/>
  <c r="L30" i="10" s="1"/>
  <c r="G24" i="10"/>
  <c r="G23" i="10"/>
  <c r="E6" i="10"/>
  <c r="F6" i="10" s="1"/>
  <c r="J6" i="10"/>
  <c r="K6" i="10" s="1"/>
  <c r="G20" i="10"/>
  <c r="G22" i="10" s="1"/>
  <c r="G32" i="10"/>
  <c r="G27" i="10"/>
  <c r="AB47" i="10"/>
  <c r="V13" i="10"/>
  <c r="U13" i="10"/>
  <c r="W13" i="10"/>
  <c r="R13" i="10"/>
  <c r="S13" i="10"/>
  <c r="Q13" i="10"/>
  <c r="AN53" i="10"/>
  <c r="K11" i="16" s="1"/>
  <c r="P53" i="10"/>
  <c r="E11" i="16" s="1"/>
  <c r="P47" i="10"/>
  <c r="AN48" i="10"/>
  <c r="AN51" i="10" s="1"/>
  <c r="AN47" i="10"/>
  <c r="K7" i="10"/>
  <c r="F7" i="10"/>
  <c r="I17" i="10" l="1"/>
  <c r="I45" i="10" s="1"/>
  <c r="H17" i="10"/>
  <c r="H45" i="10" s="1"/>
  <c r="J17" i="10"/>
  <c r="K17" i="10"/>
  <c r="I12" i="10"/>
  <c r="J12" i="10"/>
  <c r="J38" i="10"/>
  <c r="K38" i="10" s="1"/>
  <c r="D17" i="10"/>
  <c r="D45" i="10" s="1"/>
  <c r="F17" i="10"/>
  <c r="E38" i="10"/>
  <c r="F38" i="10" s="1"/>
  <c r="C17" i="10"/>
  <c r="C45" i="10" s="1"/>
  <c r="E17" i="10"/>
  <c r="E12" i="10"/>
  <c r="D12" i="10"/>
  <c r="L31" i="10"/>
  <c r="L29" i="10" s="1"/>
  <c r="C12" i="10"/>
  <c r="H12" i="10"/>
  <c r="U46" i="10"/>
  <c r="X13" i="10"/>
  <c r="Q46" i="10"/>
  <c r="T13" i="10"/>
  <c r="G21" i="10"/>
  <c r="S46" i="10"/>
  <c r="L21" i="10"/>
  <c r="T42" i="10"/>
  <c r="T46" i="10"/>
  <c r="T53" i="10"/>
  <c r="F11" i="16" s="1"/>
  <c r="T48" i="10" l="1"/>
  <c r="T51" i="10" s="1"/>
  <c r="T47" i="10"/>
  <c r="T39" i="10"/>
  <c r="F52" i="10"/>
  <c r="L33" i="10"/>
  <c r="L34" i="10" s="1"/>
  <c r="L26" i="10"/>
  <c r="L25" i="10" s="1"/>
  <c r="L28" i="10" s="1"/>
  <c r="K12" i="10"/>
  <c r="G26" i="10"/>
  <c r="G25" i="10" s="1"/>
  <c r="G28" i="10" s="1"/>
  <c r="G30" i="10"/>
  <c r="F12" i="10"/>
  <c r="F45" i="10" s="1"/>
  <c r="E45" i="10"/>
  <c r="F39" i="10" s="1"/>
  <c r="F42" i="10" s="1"/>
  <c r="J45" i="10"/>
  <c r="K39" i="10" s="1"/>
  <c r="G31" i="10" l="1"/>
  <c r="G29" i="10" s="1"/>
  <c r="F47" i="10"/>
  <c r="F48" i="10" s="1"/>
  <c r="F51" i="10" s="1"/>
  <c r="F53" i="10" s="1"/>
  <c r="C11" i="16" s="1"/>
  <c r="K45" i="10"/>
  <c r="K42" i="10"/>
  <c r="K53" i="10"/>
  <c r="D11" i="16" s="1"/>
  <c r="K52" i="10"/>
  <c r="G33" i="10" l="1"/>
  <c r="G34" i="10" s="1"/>
  <c r="K47" i="10"/>
  <c r="K48" i="10"/>
  <c r="K51" i="10" s="1"/>
  <c r="W46" i="10" l="1"/>
  <c r="X39" i="10" s="1"/>
  <c r="X42" i="10"/>
  <c r="X53" i="10" l="1"/>
  <c r="G11" i="16" s="1"/>
  <c r="X52" i="10"/>
  <c r="X46" i="10"/>
  <c r="X48" i="10" l="1"/>
  <c r="X51" i="10" s="1"/>
  <c r="X47" i="10"/>
</calcChain>
</file>

<file path=xl/sharedStrings.xml><?xml version="1.0" encoding="utf-8"?>
<sst xmlns="http://schemas.openxmlformats.org/spreadsheetml/2006/main" count="664" uniqueCount="551">
  <si>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</si>
  <si>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</si>
  <si>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</si>
  <si>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</si>
  <si>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</si>
  <si>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</si>
  <si>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</si>
  <si>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</si>
  <si>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</si>
  <si>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</si>
  <si>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</si>
  <si>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</si>
  <si>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</si>
  <si>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</si>
  <si>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</si>
  <si>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</si>
  <si>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</si>
  <si>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</si>
  <si>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</si>
  <si>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</si>
  <si>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</si>
  <si>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</si>
  <si>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</si>
  <si>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</si>
  <si>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</si>
  <si>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</si>
  <si>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</si>
  <si>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</si>
  <si>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</si>
  <si>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</si>
  <si>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</si>
  <si>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</si>
  <si>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</si>
  <si>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</si>
  <si>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</si>
  <si>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</si>
  <si>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</si>
  <si>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</si>
  <si>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</si>
  <si>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</si>
  <si>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</si>
  <si>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</si>
  <si>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</si>
  <si>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</si>
  <si>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</si>
  <si>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</si>
  <si>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</si>
  <si>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</si>
  <si>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</si>
  <si>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</si>
  <si>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</si>
  <si>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</si>
  <si>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</si>
  <si>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</si>
  <si>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</si>
  <si>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</si>
  <si>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</si>
  <si>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</si>
  <si>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</si>
  <si>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</si>
  <si>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</si>
  <si>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</si>
  <si>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</si>
  <si>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</si>
  <si>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</si>
  <si>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</si>
  <si>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</si>
  <si>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</si>
  <si>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</si>
  <si>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</si>
  <si>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</si>
  <si>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</si>
  <si>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</si>
  <si>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</si>
  <si>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</si>
  <si>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</si>
  <si>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</si>
  <si>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</si>
  <si>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</si>
  <si>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</si>
  <si>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</si>
  <si>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</si>
  <si>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</si>
  <si>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</si>
  <si>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</si>
  <si>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</si>
  <si>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</si>
  <si>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</si>
  <si>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</si>
  <si>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</si>
  <si>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</si>
  <si>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</si>
  <si>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</si>
  <si>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</si>
  <si>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</si>
  <si>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</si>
  <si>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</si>
  <si>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</si>
  <si>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</si>
  <si>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</si>
  <si>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</si>
  <si>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</si>
  <si>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</si>
  <si>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</si>
  <si>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</si>
  <si>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</si>
  <si>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</si>
  <si>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</si>
  <si>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</si>
  <si>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</si>
  <si>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</si>
  <si>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</si>
  <si>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</si>
  <si>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</si>
  <si>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</si>
  <si>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</si>
  <si>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</si>
  <si>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</si>
  <si>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</si>
  <si>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</si>
  <si>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</si>
  <si>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</si>
  <si>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</si>
  <si>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</si>
  <si>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</si>
  <si>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</si>
  <si>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</si>
  <si>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</si>
  <si>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</si>
  <si>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</si>
  <si>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</si>
  <si>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</si>
  <si>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</si>
  <si>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</si>
  <si>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</si>
  <si>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</si>
  <si>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</si>
  <si>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</si>
  <si>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</si>
  <si>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</si>
  <si>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</si>
  <si>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</si>
  <si>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</si>
  <si>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</si>
  <si>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</si>
  <si>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</si>
  <si>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</si>
  <si>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</si>
  <si>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</si>
  <si>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</si>
  <si>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</si>
  <si>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</si>
  <si>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</si>
  <si>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</si>
  <si>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</si>
  <si>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</si>
  <si>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</si>
  <si>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</si>
  <si>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</si>
  <si>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</si>
  <si>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</si>
  <si>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</si>
  <si>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</si>
  <si>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</si>
  <si>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</si>
  <si>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</si>
  <si>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</si>
  <si>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</si>
  <si>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</si>
  <si>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</si>
  <si>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</si>
  <si>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</si>
  <si>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</si>
  <si>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</si>
  <si>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</si>
  <si>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</si>
  <si>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</si>
  <si>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</si>
  <si>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</si>
  <si>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</si>
  <si>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</si>
  <si>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</si>
  <si>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</si>
  <si>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</si>
  <si>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</si>
  <si>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</si>
  <si>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</si>
  <si>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</si>
  <si>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</si>
  <si>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</si>
  <si>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</si>
  <si>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</si>
  <si>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</si>
  <si>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</si>
  <si>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</si>
  <si>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</si>
  <si>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</si>
  <si>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</si>
  <si>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</si>
  <si>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</si>
  <si>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</si>
  <si>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</si>
  <si>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</si>
  <si>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</si>
  <si>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</si>
  <si>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</si>
  <si>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</si>
  <si>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</si>
  <si>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</si>
  <si>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</si>
  <si>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</si>
  <si>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</si>
  <si>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</si>
  <si>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</si>
  <si>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</si>
  <si>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</si>
  <si>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</si>
  <si>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</si>
  <si>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</si>
  <si>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</si>
  <si>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</si>
  <si>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</si>
  <si>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</si>
  <si>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</si>
  <si>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</si>
  <si>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</si>
  <si>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</si>
  <si>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</si>
  <si>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</si>
  <si>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</si>
  <si>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</si>
  <si>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</si>
  <si>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</si>
  <si>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</si>
  <si>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</si>
  <si>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</si>
  <si>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</si>
  <si>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</si>
  <si>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</si>
  <si>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</si>
  <si>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</si>
  <si>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</si>
  <si>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</si>
  <si>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</si>
  <si>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</si>
  <si>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</si>
  <si>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</si>
  <si>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</si>
  <si>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</si>
  <si>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</si>
  <si>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</si>
  <si>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</si>
  <si>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</si>
  <si>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</si>
  <si>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</si>
  <si>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</si>
  <si>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</si>
  <si>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</si>
  <si>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</si>
  <si>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</si>
  <si>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</si>
  <si>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</si>
  <si>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</si>
  <si>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</si>
  <si>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</si>
  <si>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</si>
  <si>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</si>
  <si>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</si>
  <si>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</si>
  <si>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</si>
  <si>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</si>
  <si>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</si>
  <si>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</si>
  <si>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</si>
  <si>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</si>
  <si>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</si>
  <si>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</si>
  <si>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</si>
  <si>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</si>
  <si>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</si>
  <si>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</si>
  <si>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</si>
  <si>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</si>
  <si>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</si>
  <si>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</si>
  <si>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</si>
  <si>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</si>
  <si>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</si>
  <si>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</si>
  <si>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</si>
  <si>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</si>
  <si>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</si>
  <si>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</si>
  <si>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</si>
  <si>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</si>
  <si>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</si>
  <si>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</si>
  <si>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</si>
  <si>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</si>
  <si>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</si>
  <si>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</si>
  <si>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</si>
  <si>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</si>
  <si>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</si>
  <si>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</si>
  <si>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</si>
  <si>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</si>
  <si>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</si>
  <si>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</si>
  <si>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</si>
  <si>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</si>
  <si>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</si>
  <si>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</si>
  <si>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</si>
  <si>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</si>
  <si>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</si>
  <si>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</si>
  <si>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</si>
  <si>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</si>
  <si>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</si>
  <si>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</si>
  <si>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</si>
  <si>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</si>
  <si>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</si>
  <si>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</si>
  <si>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</si>
  <si>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</si>
  <si>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</si>
  <si>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</si>
  <si>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</si>
  <si>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</si>
  <si>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</si>
  <si>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</si>
  <si>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</si>
  <si>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</si>
  <si>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</si>
  <si>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</si>
  <si>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</si>
  <si>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</si>
  <si>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</si>
  <si>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</si>
  <si>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</si>
  <si>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</si>
  <si>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</si>
  <si>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</si>
  <si>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</si>
  <si>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</si>
  <si>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</si>
  <si>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</si>
  <si>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</si>
  <si>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</si>
  <si>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</si>
  <si>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</si>
  <si>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</si>
  <si>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</si>
  <si>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</si>
  <si>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</si>
  <si>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</si>
  <si>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</si>
  <si>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</si>
  <si>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</si>
  <si>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</si>
  <si>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</si>
  <si>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</si>
  <si>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</si>
  <si>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</si>
  <si>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</si>
  <si>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</si>
  <si>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</si>
  <si>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</si>
  <si>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</si>
  <si>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</si>
  <si>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</si>
  <si>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</si>
  <si>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</si>
  <si>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</si>
  <si>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</si>
  <si>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</si>
  <si>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</si>
  <si>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</si>
  <si>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</si>
  <si>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</si>
  <si>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</si>
  <si>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</si>
  <si>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</si>
  <si>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</si>
  <si>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</si>
  <si>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</si>
  <si>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</si>
  <si>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</si>
  <si>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</si>
  <si>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</si>
  <si>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</si>
  <si>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</si>
  <si>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</si>
  <si>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</si>
  <si>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</si>
  <si>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</si>
  <si>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</si>
  <si>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</si>
  <si>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</si>
  <si>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</si>
  <si>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</si>
  <si>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</si>
  <si>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</si>
  <si>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</si>
  <si>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</si>
  <si>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</si>
  <si>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</si>
  <si>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</si>
  <si>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</si>
  <si>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</si>
  <si>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</si>
  <si>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</si>
  <si>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</si>
  <si>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</si>
  <si>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</si>
  <si>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</si>
  <si>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</si>
  <si>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</si>
  <si>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</si>
  <si>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</si>
  <si>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</si>
  <si>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</si>
  <si>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</si>
  <si>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</si>
  <si>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</si>
  <si>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</si>
  <si>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</si>
  <si>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</si>
  <si>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</si>
  <si>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</si>
  <si>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</si>
  <si>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</si>
  <si>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</si>
  <si>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</si>
  <si>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</si>
  <si>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</si>
  <si>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</si>
  <si>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</si>
  <si>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</si>
  <si>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</si>
  <si>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</si>
  <si>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</si>
  <si>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</si>
  <si>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</si>
  <si>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</si>
  <si>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</si>
  <si>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</si>
  <si>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</si>
  <si>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</si>
  <si>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</si>
  <si>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</si>
  <si>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</si>
  <si>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</si>
  <si>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</si>
  <si>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</si>
  <si>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</si>
  <si>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</si>
  <si>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</si>
  <si>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</si>
  <si>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</si>
  <si>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</si>
  <si>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</si>
  <si>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</si>
  <si>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</si>
  <si>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</si>
  <si>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</si>
  <si>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</si>
  <si>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</si>
  <si>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</si>
  <si>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</si>
  <si>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</si>
  <si>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</si>
  <si>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</si>
  <si>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</si>
  <si>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</si>
  <si>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</si>
  <si>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</si>
  <si>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</si>
  <si>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</si>
  <si>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</si>
  <si>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</si>
  <si>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</si>
  <si>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</si>
  <si>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</si>
  <si>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</si>
  <si>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</si>
  <si>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</si>
  <si>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</si>
  <si>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</si>
  <si>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</si>
  <si>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</si>
  <si>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</si>
  <si>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</si>
  <si>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</si>
  <si>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Community Health Plan of Washington</t>
  </si>
  <si>
    <t>2015</t>
  </si>
  <si>
    <t>720 Olive Way, STE 300 Seattle, WA 98101</t>
  </si>
  <si>
    <t>911729710</t>
  </si>
  <si>
    <t>47049</t>
  </si>
  <si>
    <t>18581</t>
  </si>
  <si>
    <t>112</t>
  </si>
  <si>
    <t>Claims paid during MLR reporting year regardless of incurred date</t>
  </si>
  <si>
    <t>Claims incurred only during the MLR reporting year, paid through 3/31 of the following year</t>
  </si>
  <si>
    <t>Liability as of 12/31 of MLR reporting year for all claims regardless of incurred date</t>
  </si>
  <si>
    <t>Liability for claims incurred only during the MLR reporting year, caclulated as of 3/31 of the following year</t>
  </si>
  <si>
    <t>Paid medical incentive pools and bonuses MLR Reporting year</t>
  </si>
  <si>
    <t>Accrued medical incentive pools and houses MLR Reporting year</t>
  </si>
  <si>
    <t>Accrued medical incentive pools and houses prior year</t>
  </si>
  <si>
    <t>Healthcare receivables MLR Reporting year</t>
  </si>
  <si>
    <t>Healthcare receivables prior year</t>
  </si>
  <si>
    <t>Incurred claims are direct and not allocated</t>
  </si>
  <si>
    <t>Patient Centered Outcomes Research Institute (PCORI) Fee</t>
  </si>
  <si>
    <t>Allocation is based on enrollment</t>
  </si>
  <si>
    <t>Premium Tax</t>
  </si>
  <si>
    <t>Allocation is based on premium</t>
  </si>
  <si>
    <t>Federal Transistional Reinsurance Program contributions</t>
  </si>
  <si>
    <t>N/A</t>
  </si>
  <si>
    <t xml:space="preserve">NCQA accredited.  Expenses related to improving health outcomes, including costs for effective case management, care coordination and chronic disease management.  Patient-centered intervention, such as:  </t>
  </si>
  <si>
    <t>Making/verifying appointments, Medication and care compliance initiatives, Arranging and managing transitions from one setting to another.  Activities to identify and encourage evidence-based</t>
  </si>
  <si>
    <t xml:space="preserve">medicine. Activities to prevent avoidable hospital admissions.  Education and participation in self-management programs.  </t>
  </si>
  <si>
    <t xml:space="preserve"> Providing coaching or other support to encourage compliance with evidence-based medicine.  </t>
  </si>
  <si>
    <t>All programs have common forms and correspondence available in multiple languages. Assessments are developed with cultural sensitivity and administered using language interpretation services when needed.</t>
  </si>
  <si>
    <t>Allocation based on enrollment or premium revenue per contract or as appropriate in accordance with generally accepted accounting standards</t>
  </si>
  <si>
    <t>Comprehensive discharge planning in order to help ensure appropriate care that will, in all likelihood, avoid readmission to the hospital</t>
  </si>
  <si>
    <t>Personalized post-discharge counseling by an appropriate health care professional</t>
  </si>
  <si>
    <t>Quality reporting and related documentation in non-electronic form for activities to prevent hospital readmission</t>
  </si>
  <si>
    <t>• The appropriate identification and use of best clinical practices to avoid harm</t>
  </si>
  <si>
    <t>• Activities to lower risk of facility acquired infections</t>
  </si>
  <si>
    <t>• Prospective prescription drug utilization review aimed at identifying potential adverse drug interactions</t>
  </si>
  <si>
    <t xml:space="preserve">•  Activities to identify and encourage evidence-based medicine in addressing independently identified and
documented clinical errors or safety concerns
</t>
  </si>
  <si>
    <t xml:space="preserve">• Wellness assessments </t>
  </si>
  <si>
    <t xml:space="preserve">• Wellness/lifestyle coaching programs designed to achieve specific and measurable improvements, </t>
  </si>
  <si>
    <t>• Incentives such as thermometer to asthma patients for participating in the related program, car seat to expectant mothers who participate in a healthy pregnancy education program</t>
  </si>
  <si>
    <t xml:space="preserve">
• Coaching or education programs and health promotion activities designed to change member behavior (e.g., smoking)
</t>
  </si>
  <si>
    <t>Monitoring, measuring or reporting clinical effectiveness, including reporting and analysis costs related to maintaining accreditation by nationally recognized accrediting organizations, such as NCQA.</t>
  </si>
  <si>
    <t>Advancing the ability of enrollees, providers, insurers or other systems to communicate patient centered clinical or medical information rapidly, accurately and efficiently to determine patient status, avoid harmful drug interactions or direct appropriate care.</t>
  </si>
  <si>
    <t>Tracking whether a specific class of medical interventions or a bundle of related services leads to better patient outcomes.</t>
  </si>
  <si>
    <t>Reformatting, transmitting or reporting data to national or international government-based health organizations for the purposes of identifying or treating specific conditions or controlling the spread of disease.</t>
  </si>
  <si>
    <t>Provision of electronic health records and patient portals.</t>
  </si>
  <si>
    <t xml:space="preserve">ICD-10 conversion costs incurred up to .3% of earned premium related to quality improvement. </t>
  </si>
  <si>
    <t>Allocation based on premium revenue in accordance with generally accepted accounting standards.</t>
  </si>
  <si>
    <t>SSAP 55 (6) - Certain claim adjustment expenses reduce the number or cost of health services thereby resulting in lower premiums or lower premium increases. These claim adjustment expenses shall be classified as cost containment expenses.</t>
  </si>
  <si>
    <t>TPA Fees for claims system</t>
  </si>
  <si>
    <t>Claims system charges are based on enrollment</t>
  </si>
  <si>
    <t>Pharmacy administration</t>
  </si>
  <si>
    <t>LAE reserves</t>
  </si>
  <si>
    <t>Administrative fees not in other categories.</t>
  </si>
  <si>
    <t xml:space="preserve">No method/efforts made yet to locate the policyholders for the unclaimed 2014 rebates. </t>
  </si>
  <si>
    <t>No method/efforts made yet on disbursement of the unclaimed 2014 rebates. Will be working with HBE to see if they have any updates.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</si>
</sst>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47"/>
      </patternFill>
    </fill>
  </fills>
  <borders count="1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s>
  <cellStyleXfs count="858">
    <xf numFmtId="0" fontId="0" fillId="0" borderId="0"/>
    <xf numFmtId="9" fontId="34" fillId="0" borderId="0" applyFont="0" applyFill="0" applyBorder="0" applyAlignment="0" applyProtection="0"/>
    <xf numFmtId="42" fontId="34" fillId="0" borderId="0" applyFont="0" applyFill="0" applyBorder="0" applyAlignment="0" applyProtection="0"/>
    <xf numFmtId="43" fontId="34" fillId="0" borderId="0" applyFont="0" applyFill="0" applyBorder="0" applyAlignment="0" applyProtection="0"/>
    <xf numFmtId="41" fontId="34" fillId="0" borderId="0" applyFont="0" applyFill="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10" fillId="21" borderId="2" applyNumberFormat="0" applyAlignment="0" applyProtection="0"/>
    <xf numFmtId="0" fontId="10" fillId="21" borderId="2" applyNumberFormat="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4" borderId="0" applyNumberFormat="0" applyBorder="0" applyAlignment="0" applyProtection="0"/>
    <xf numFmtId="0" fontId="12" fillId="4" borderId="0" applyNumberFormat="0" applyBorder="0" applyAlignment="0" applyProtection="0"/>
    <xf numFmtId="0" fontId="13" fillId="0" borderId="3"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7" fillId="0" borderId="6" applyNumberFormat="0" applyFill="0" applyAlignment="0" applyProtection="0"/>
    <xf numFmtId="0" fontId="17" fillId="0" borderId="6" applyNumberFormat="0" applyFill="0" applyAlignment="0" applyProtection="0"/>
    <xf numFmtId="0" fontId="18" fillId="22" borderId="0" applyNumberFormat="0" applyBorder="0" applyAlignment="0" applyProtection="0"/>
    <xf numFmtId="0" fontId="18" fillId="22"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4" fillId="0" borderId="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9" fillId="20" borderId="1" applyNumberFormat="0" applyAlignment="0" applyProtection="0"/>
    <xf numFmtId="0" fontId="16" fillId="7" borderId="1" applyNumberFormat="0" applyAlignment="0" applyProtection="0"/>
    <xf numFmtId="0" fontId="19" fillId="20" borderId="8" applyNumberFormat="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9" applyNumberFormat="0" applyFill="0" applyAlignment="0" applyProtection="0"/>
    <xf numFmtId="0" fontId="19" fillId="20" borderId="8" applyNumberFormat="0" applyAlignment="0" applyProtection="0"/>
    <xf numFmtId="0" fontId="16" fillId="7" borderId="1" applyNumberFormat="0" applyAlignment="0" applyProtection="0"/>
    <xf numFmtId="0" fontId="21" fillId="0" borderId="9" applyNumberFormat="0" applyFill="0" applyAlignment="0" applyProtection="0"/>
    <xf numFmtId="0" fontId="6" fillId="23" borderId="7" applyNumberFormat="0" applyFont="0" applyAlignment="0" applyProtection="0"/>
    <xf numFmtId="0" fontId="21" fillId="0" borderId="9" applyNumberFormat="0" applyFill="0" applyAlignment="0" applyProtection="0"/>
    <xf numFmtId="0" fontId="19" fillId="20" borderId="8" applyNumberFormat="0" applyAlignment="0" applyProtection="0"/>
    <xf numFmtId="0" fontId="9" fillId="20" borderId="1" applyNumberFormat="0" applyAlignment="0" applyProtection="0"/>
    <xf numFmtId="0" fontId="16" fillId="7" borderId="1" applyNumberFormat="0" applyAlignment="0" applyProtection="0"/>
    <xf numFmtId="0" fontId="9" fillId="20" borderId="1" applyNumberFormat="0" applyAlignment="0" applyProtection="0"/>
    <xf numFmtId="0" fontId="21" fillId="0" borderId="9" applyNumberFormat="0" applyFill="0" applyAlignment="0" applyProtection="0"/>
    <xf numFmtId="0" fontId="19" fillId="20" borderId="8" applyNumberFormat="0" applyAlignment="0" applyProtection="0"/>
    <xf numFmtId="0" fontId="16" fillId="7" borderId="1" applyNumberFormat="0" applyAlignment="0" applyProtection="0"/>
    <xf numFmtId="0" fontId="9" fillId="20" borderId="1" applyNumberFormat="0" applyAlignment="0" applyProtection="0"/>
    <xf numFmtId="0" fontId="21" fillId="0" borderId="9" applyNumberFormat="0" applyFill="0" applyAlignment="0" applyProtection="0"/>
    <xf numFmtId="0" fontId="19" fillId="20" borderId="8" applyNumberFormat="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21" fillId="0" borderId="9" applyNumberFormat="0" applyFill="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3" fillId="0" borderId="0"/>
    <xf numFmtId="44" fontId="3" fillId="0" borderId="0" applyFont="0" applyFill="0" applyBorder="0" applyAlignment="0" applyProtection="0"/>
    <xf numFmtId="0" fontId="35" fillId="0" borderId="0" applyNumberFormat="0" applyFill="0" applyBorder="0" applyAlignment="0" applyProtection="0"/>
    <xf numFmtId="0" fontId="36" fillId="0" borderId="114" applyNumberFormat="0" applyFill="0" applyAlignment="0" applyProtection="0"/>
    <xf numFmtId="0" fontId="37" fillId="0" borderId="115" applyNumberFormat="0" applyFill="0" applyAlignment="0" applyProtection="0"/>
    <xf numFmtId="0" fontId="38" fillId="0" borderId="0" applyNumberFormat="0" applyFill="0" applyBorder="0" applyAlignment="0" applyProtection="0"/>
    <xf numFmtId="44" fontId="34" fillId="0" borderId="0" applyFont="0" applyFill="0" applyBorder="0" applyAlignment="0" applyProtection="0"/>
    <xf numFmtId="0" fontId="16" fillId="30" borderId="1" applyNumberFormat="0" applyAlignment="0" applyProtection="0"/>
    <xf numFmtId="0" fontId="34" fillId="0" borderId="0"/>
    <xf numFmtId="0" fontId="1" fillId="0" borderId="0"/>
    <xf numFmtId="43" fontId="1" fillId="0" borderId="0" applyFont="0" applyFill="0" applyBorder="0" applyAlignment="0" applyProtection="0"/>
  </cellStyleXfs>
  <cellXfs count="505">
    <xf numFmtId="0" fontId="0" fillId="0" borderId="0" xfId="0"/>
    <xf numFmtId="38" fontId="34" fillId="28" borderId="28" xfId="55" applyNumberFormat="1" applyFont="1" applyFill="1" applyBorder="1" applyAlignment="1" applyProtection="1">
      <alignment vertical="top"/>
      <protection locked="0"/>
    </xf>
    <xf numFmtId="38" fontId="34" fillId="28" borderId="26" xfId="55" applyNumberFormat="1" applyFont="1" applyFill="1" applyBorder="1" applyAlignment="1" applyProtection="1">
      <alignment vertical="top"/>
      <protection locked="0"/>
    </xf>
    <xf numFmtId="6" fontId="34" fillId="28" borderId="109" xfId="55" applyNumberFormat="1" applyFont="1" applyFill="1" applyBorder="1" applyAlignment="1" applyProtection="1">
      <alignment vertical="top"/>
      <protection locked="0"/>
    </xf>
    <xf numFmtId="6" fontId="34" fillId="28" borderId="108" xfId="55" applyNumberFormat="1" applyFont="1" applyFill="1" applyBorder="1" applyAlignment="1" applyProtection="1">
      <alignment vertical="top"/>
      <protection locked="0"/>
    </xf>
    <xf numFmtId="6" fontId="34" fillId="28" borderId="28" xfId="55" applyNumberFormat="1" applyFont="1" applyFill="1" applyBorder="1" applyAlignment="1" applyProtection="1">
      <alignment vertical="top"/>
      <protection locked="0"/>
    </xf>
    <xf numFmtId="6" fontId="34" fillId="28" borderId="26" xfId="55" applyNumberFormat="1" applyFont="1" applyFill="1" applyBorder="1" applyAlignment="1" applyProtection="1">
      <alignment vertical="top"/>
      <protection locked="0"/>
    </xf>
    <xf numFmtId="6" fontId="34" fillId="28" borderId="71" xfId="55" applyNumberFormat="1" applyFont="1" applyFill="1" applyBorder="1" applyAlignment="1" applyProtection="1">
      <alignment vertical="top"/>
      <protection locked="0"/>
    </xf>
    <xf numFmtId="6" fontId="34" fillId="28" borderId="29" xfId="5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853"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3" fillId="0" borderId="0" xfId="132" applyFont="1" applyAlignment="1"/>
    <xf numFmtId="0" fontId="23"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3" fillId="0" borderId="0" xfId="0" applyNumberFormat="1" applyFont="1" applyFill="1" applyBorder="1" applyAlignment="1" applyProtection="1">
      <alignment horizontal="left"/>
    </xf>
    <xf numFmtId="0" fontId="23" fillId="0" borderId="0" xfId="127" applyNumberFormat="1" applyFont="1" applyFill="1" applyBorder="1" applyAlignment="1" applyProtection="1">
      <alignment horizontal="left" vertical="center"/>
    </xf>
    <xf numFmtId="164" fontId="0" fillId="0" borderId="0" xfId="853" applyNumberFormat="1" applyFont="1" applyFill="1" applyBorder="1"/>
    <xf numFmtId="0" fontId="23"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3" fillId="0" borderId="0" xfId="128" applyFont="1" applyFill="1" applyAlignment="1"/>
    <xf numFmtId="0" fontId="34" fillId="0" borderId="0" xfId="128" applyFill="1"/>
    <xf numFmtId="0" fontId="6" fillId="0" borderId="0" xfId="255" applyFont="1" applyFill="1" applyBorder="1" applyAlignment="1">
      <alignment horizontal="center"/>
    </xf>
    <xf numFmtId="0" fontId="0" fillId="0" borderId="0" xfId="128" applyFont="1" applyFill="1"/>
    <xf numFmtId="0" fontId="34" fillId="0" borderId="0" xfId="128" applyFill="1" applyBorder="1"/>
    <xf numFmtId="0" fontId="0" fillId="0" borderId="0" xfId="0" applyFont="1" applyFill="1" applyProtection="1"/>
    <xf numFmtId="0" fontId="23" fillId="0" borderId="0" xfId="128" applyFont="1" applyFill="1" applyAlignment="1" applyProtection="1"/>
    <xf numFmtId="0" fontId="23" fillId="0" borderId="0" xfId="128" applyFont="1" applyFill="1" applyBorder="1" applyAlignment="1">
      <alignment vertical="top" wrapText="1"/>
    </xf>
    <xf numFmtId="0" fontId="23" fillId="0" borderId="11" xfId="0" applyFont="1" applyFill="1" applyBorder="1" applyAlignment="1">
      <alignment horizontal="center" wrapText="1"/>
    </xf>
    <xf numFmtId="0" fontId="24"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4" fillId="0" borderId="0" xfId="128"/>
    <xf numFmtId="0" fontId="0" fillId="0" borderId="0" xfId="128" applyFont="1"/>
    <xf numFmtId="0" fontId="24"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3"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3" fillId="24" borderId="12" xfId="0" applyFont="1" applyFill="1" applyBorder="1" applyAlignment="1">
      <alignment vertical="center" wrapText="1"/>
    </xf>
    <xf numFmtId="0" fontId="23" fillId="24" borderId="13" xfId="0" applyFont="1" applyFill="1" applyBorder="1" applyAlignment="1">
      <alignment vertical="center" wrapText="1"/>
    </xf>
    <xf numFmtId="0" fontId="23" fillId="24" borderId="12" xfId="0" applyFont="1" applyFill="1" applyBorder="1" applyAlignment="1">
      <alignment wrapText="1"/>
    </xf>
    <xf numFmtId="0" fontId="23" fillId="24" borderId="13" xfId="0" applyFont="1" applyFill="1" applyBorder="1" applyAlignment="1">
      <alignment wrapText="1"/>
    </xf>
    <xf numFmtId="0" fontId="0" fillId="0" borderId="0" xfId="0" applyFont="1" applyAlignment="1"/>
    <xf numFmtId="0" fontId="23" fillId="0" borderId="11" xfId="0" applyFont="1" applyFill="1" applyBorder="1" applyAlignment="1">
      <alignment wrapText="1"/>
    </xf>
    <xf numFmtId="0" fontId="23"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7" fillId="25" borderId="14" xfId="108" applyNumberFormat="1" applyFont="1" applyFill="1" applyBorder="1" applyAlignment="1">
      <alignment vertical="top" wrapText="1"/>
    </xf>
    <xf numFmtId="6" fontId="27" fillId="25" borderId="15" xfId="108" applyNumberFormat="1" applyFont="1" applyFill="1" applyBorder="1" applyAlignment="1">
      <alignment vertical="top" wrapText="1"/>
    </xf>
    <xf numFmtId="0" fontId="23" fillId="0" borderId="0" xfId="127" applyFont="1" applyAlignment="1"/>
    <xf numFmtId="0" fontId="23" fillId="26" borderId="13" xfId="0" applyFont="1" applyFill="1" applyBorder="1" applyAlignment="1">
      <alignment horizontal="center" wrapText="1"/>
    </xf>
    <xf numFmtId="0" fontId="28" fillId="26" borderId="11" xfId="106" applyFont="1" applyFill="1" applyBorder="1" applyAlignment="1" applyProtection="1">
      <alignment horizontal="center" vertical="center" wrapText="1"/>
    </xf>
    <xf numFmtId="0" fontId="23" fillId="0" borderId="0" xfId="0" applyFont="1"/>
    <xf numFmtId="0" fontId="34" fillId="0" borderId="0" xfId="128" applyFill="1" applyAlignment="1"/>
    <xf numFmtId="0" fontId="6" fillId="0" borderId="16" xfId="255" applyFont="1" applyFill="1" applyBorder="1" applyAlignment="1">
      <alignment vertical="top" wrapText="1"/>
    </xf>
    <xf numFmtId="0" fontId="30" fillId="26" borderId="17" xfId="106" applyFont="1" applyFill="1" applyBorder="1" applyAlignment="1">
      <alignment vertical="top"/>
    </xf>
    <xf numFmtId="0" fontId="30" fillId="26" borderId="18" xfId="106" applyFont="1" applyFill="1" applyBorder="1" applyAlignment="1">
      <alignment vertical="top" wrapText="1"/>
    </xf>
    <xf numFmtId="0" fontId="34" fillId="0" borderId="0" xfId="128" applyFill="1" applyAlignment="1">
      <alignment vertical="top"/>
    </xf>
    <xf numFmtId="0" fontId="30" fillId="26" borderId="19" xfId="106" applyFont="1" applyFill="1" applyBorder="1" applyAlignment="1">
      <alignment vertical="top" wrapText="1"/>
    </xf>
    <xf numFmtId="0" fontId="34" fillId="0" borderId="16" xfId="128" applyNumberFormat="1" applyFill="1" applyBorder="1" applyAlignment="1">
      <alignment vertical="top"/>
    </xf>
    <xf numFmtId="0" fontId="0" fillId="0" borderId="16" xfId="128" applyFont="1" applyFill="1" applyBorder="1" applyAlignment="1">
      <alignment vertical="top"/>
    </xf>
    <xf numFmtId="0" fontId="6" fillId="0" borderId="20" xfId="255" applyFont="1" applyFill="1" applyBorder="1" applyAlignment="1">
      <alignment vertical="top" wrapText="1"/>
    </xf>
    <xf numFmtId="0" fontId="34" fillId="0" borderId="20" xfId="128" applyNumberFormat="1" applyFill="1" applyBorder="1" applyAlignment="1">
      <alignment vertical="top"/>
    </xf>
    <xf numFmtId="0" fontId="0" fillId="0" borderId="21" xfId="128" applyFont="1" applyFill="1" applyBorder="1" applyAlignment="1">
      <alignment vertical="top"/>
    </xf>
    <xf numFmtId="0" fontId="34" fillId="0" borderId="21" xfId="128" applyNumberFormat="1" applyFill="1" applyBorder="1" applyAlignment="1">
      <alignment vertical="top"/>
    </xf>
    <xf numFmtId="0" fontId="6" fillId="0" borderId="21" xfId="255" applyFont="1" applyFill="1" applyBorder="1" applyAlignment="1">
      <alignment vertical="top" wrapText="1"/>
    </xf>
    <xf numFmtId="0" fontId="6"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3" fillId="27" borderId="22" xfId="106" applyFill="1" applyBorder="1" applyAlignment="1" applyProtection="1">
      <alignment vertical="center"/>
    </xf>
    <xf numFmtId="0" fontId="13" fillId="27" borderId="23" xfId="106" applyFill="1" applyBorder="1" applyAlignment="1" applyProtection="1">
      <alignment vertical="center"/>
    </xf>
    <xf numFmtId="0" fontId="13" fillId="26" borderId="19" xfId="189" applyFont="1" applyFill="1" applyBorder="1" applyAlignment="1">
      <alignment horizontal="center"/>
    </xf>
    <xf numFmtId="0" fontId="13" fillId="27" borderId="24" xfId="189" applyFont="1" applyFill="1" applyBorder="1" applyAlignment="1" applyProtection="1">
      <alignment horizontal="center" vertical="center" wrapText="1"/>
    </xf>
    <xf numFmtId="0" fontId="13" fillId="27" borderId="19" xfId="189"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3" fillId="0" borderId="0" xfId="0" applyFont="1" applyFill="1"/>
    <xf numFmtId="0" fontId="34" fillId="0" borderId="0" xfId="128" applyAlignment="1">
      <alignment wrapText="1"/>
    </xf>
    <xf numFmtId="6" fontId="0" fillId="0" borderId="26" xfId="114" applyNumberFormat="1" applyFont="1" applyFill="1" applyBorder="1" applyAlignment="1" applyProtection="1">
      <alignment vertical="top"/>
      <protection locked="0"/>
    </xf>
    <xf numFmtId="6" fontId="0" fillId="0" borderId="27" xfId="114" applyNumberFormat="1" applyFont="1" applyFill="1" applyBorder="1" applyAlignment="1" applyProtection="1">
      <alignment vertical="top"/>
      <protection locked="0"/>
    </xf>
    <xf numFmtId="6" fontId="0" fillId="0" borderId="29" xfId="114" applyNumberFormat="1" applyFont="1" applyFill="1" applyBorder="1" applyAlignment="1" applyProtection="1">
      <alignment vertical="top"/>
      <protection locked="0"/>
    </xf>
    <xf numFmtId="6" fontId="0" fillId="0" borderId="30" xfId="114" applyNumberFormat="1" applyFont="1" applyFill="1" applyBorder="1" applyAlignment="1" applyProtection="1">
      <alignment vertical="top"/>
      <protection locked="0"/>
    </xf>
    <xf numFmtId="38" fontId="0" fillId="0" borderId="30" xfId="114" applyNumberFormat="1" applyFont="1" applyFill="1" applyBorder="1" applyAlignment="1" applyProtection="1">
      <alignment vertical="top"/>
      <protection locked="0"/>
    </xf>
    <xf numFmtId="38" fontId="0" fillId="0" borderId="26" xfId="114" applyNumberFormat="1" applyFont="1" applyFill="1" applyBorder="1" applyAlignment="1" applyProtection="1">
      <alignment vertical="top"/>
      <protection locked="0"/>
    </xf>
    <xf numFmtId="38" fontId="0" fillId="0" borderId="27" xfId="114" applyNumberFormat="1" applyFont="1" applyFill="1" applyBorder="1" applyAlignment="1" applyProtection="1">
      <alignment vertical="top"/>
      <protection locked="0"/>
    </xf>
    <xf numFmtId="0" fontId="23" fillId="0" borderId="0" xfId="128" applyFont="1" applyFill="1" applyBorder="1" applyAlignment="1" applyProtection="1">
      <alignment vertical="top"/>
    </xf>
    <xf numFmtId="165" fontId="0" fillId="0" borderId="27" xfId="114" applyNumberFormat="1" applyFont="1" applyFill="1" applyBorder="1" applyAlignment="1" applyProtection="1">
      <alignment vertical="top"/>
      <protection locked="0"/>
    </xf>
    <xf numFmtId="0" fontId="0" fillId="0" borderId="0" xfId="127" applyFont="1" applyFill="1" applyAlignment="1" applyProtection="1"/>
    <xf numFmtId="0" fontId="23"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3" fillId="0" borderId="0" xfId="128" applyFont="1" applyFill="1" applyBorder="1" applyAlignment="1" applyProtection="1">
      <alignment horizontal="left" vertical="top" wrapText="1"/>
    </xf>
    <xf numFmtId="0" fontId="23" fillId="0" borderId="0" xfId="128"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4"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3" fillId="26" borderId="34" xfId="106" applyFont="1" applyFill="1" applyBorder="1" applyAlignment="1">
      <alignment horizontal="center" vertical="center" wrapText="1"/>
    </xf>
    <xf numFmtId="0" fontId="15" fillId="26" borderId="34" xfId="112" applyFont="1" applyFill="1" applyBorder="1" applyAlignment="1">
      <alignment horizontal="center" vertical="center" wrapText="1"/>
    </xf>
    <xf numFmtId="0" fontId="15" fillId="26" borderId="35" xfId="112" applyFont="1" applyFill="1" applyBorder="1" applyAlignment="1">
      <alignment horizontal="center" vertical="center" wrapText="1"/>
    </xf>
    <xf numFmtId="0" fontId="15" fillId="26" borderId="36" xfId="112" applyFont="1" applyFill="1" applyBorder="1" applyAlignment="1">
      <alignment horizontal="center" vertical="center" wrapText="1"/>
    </xf>
    <xf numFmtId="6" fontId="0" fillId="0" borderId="37" xfId="114" applyNumberFormat="1" applyFont="1" applyFill="1" applyBorder="1" applyAlignment="1" applyProtection="1">
      <alignment vertical="top"/>
      <protection locked="0"/>
    </xf>
    <xf numFmtId="0" fontId="14" fillId="26" borderId="14" xfId="108"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5" fillId="26" borderId="38" xfId="112"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4"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4" applyFont="1" applyFill="1" applyBorder="1" applyAlignment="1" applyProtection="1">
      <alignment horizontal="left" wrapText="1" indent="3"/>
      <protection locked="0"/>
    </xf>
    <xf numFmtId="0" fontId="0" fillId="0" borderId="26" xfId="114" applyNumberFormat="1" applyFont="1" applyFill="1" applyBorder="1" applyAlignment="1" applyProtection="1">
      <alignment horizontal="left" wrapText="1" indent="3"/>
      <protection locked="0"/>
    </xf>
    <xf numFmtId="0" fontId="0" fillId="0" borderId="41" xfId="114" applyFont="1" applyFill="1" applyBorder="1" applyAlignment="1" applyProtection="1">
      <alignment wrapText="1"/>
      <protection locked="0"/>
    </xf>
    <xf numFmtId="0" fontId="0" fillId="0" borderId="42" xfId="114" applyFont="1" applyFill="1" applyBorder="1" applyAlignment="1" applyProtection="1">
      <alignment wrapText="1"/>
      <protection locked="0"/>
    </xf>
    <xf numFmtId="0" fontId="0" fillId="0" borderId="43" xfId="114" applyFont="1" applyFill="1" applyBorder="1" applyAlignment="1" applyProtection="1">
      <alignment wrapText="1"/>
      <protection locked="0"/>
    </xf>
    <xf numFmtId="0" fontId="14" fillId="26" borderId="34" xfId="108" applyFill="1" applyBorder="1" applyAlignment="1">
      <alignment horizontal="center" wrapText="1"/>
    </xf>
    <xf numFmtId="0" fontId="14" fillId="26" borderId="44" xfId="108" applyFill="1" applyBorder="1" applyAlignment="1">
      <alignment horizontal="center" wrapText="1"/>
    </xf>
    <xf numFmtId="0" fontId="14" fillId="26" borderId="38" xfId="108" applyFill="1" applyBorder="1" applyAlignment="1">
      <alignment horizontal="center" wrapText="1"/>
    </xf>
    <xf numFmtId="0" fontId="0" fillId="0" borderId="37" xfId="114"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4" applyFont="1" applyFill="1" applyBorder="1" applyAlignment="1" applyProtection="1">
      <alignment wrapText="1"/>
      <protection locked="0"/>
    </xf>
    <xf numFmtId="0" fontId="26" fillId="29" borderId="15" xfId="128" applyFont="1" applyFill="1" applyBorder="1"/>
    <xf numFmtId="0" fontId="25" fillId="0" borderId="16" xfId="115" applyFont="1" applyFill="1" applyBorder="1" applyAlignment="1">
      <alignment horizontal="center"/>
    </xf>
    <xf numFmtId="0" fontId="23" fillId="29" borderId="15" xfId="128" applyNumberFormat="1" applyFont="1" applyFill="1" applyBorder="1" applyAlignment="1">
      <alignment vertical="top"/>
    </xf>
    <xf numFmtId="0" fontId="23" fillId="29" borderId="15" xfId="128" applyNumberFormat="1" applyFont="1" applyFill="1" applyBorder="1" applyAlignment="1">
      <alignment vertical="top" wrapText="1"/>
    </xf>
    <xf numFmtId="0" fontId="23" fillId="29" borderId="12" xfId="128" applyNumberFormat="1" applyFont="1" applyFill="1" applyBorder="1" applyAlignment="1">
      <alignment vertical="top"/>
    </xf>
    <xf numFmtId="166" fontId="0" fillId="0" borderId="20" xfId="68" applyNumberFormat="1" applyFont="1" applyFill="1" applyBorder="1" applyAlignment="1">
      <alignment vertical="top"/>
    </xf>
    <xf numFmtId="165" fontId="0" fillId="0" borderId="47" xfId="173" applyNumberFormat="1" applyFont="1" applyFill="1" applyBorder="1" applyAlignment="1">
      <alignment horizontal="center" vertical="top"/>
    </xf>
    <xf numFmtId="0" fontId="29" fillId="26" borderId="48" xfId="109" applyFont="1" applyFill="1" applyBorder="1" applyAlignment="1">
      <alignment horizontal="center" vertical="top"/>
    </xf>
    <xf numFmtId="0" fontId="29" fillId="26" borderId="49" xfId="109" applyFont="1" applyFill="1" applyBorder="1" applyAlignment="1">
      <alignment horizontal="center" vertical="top"/>
    </xf>
    <xf numFmtId="166" fontId="0" fillId="0" borderId="21" xfId="68" applyNumberFormat="1" applyFont="1" applyFill="1" applyBorder="1" applyAlignment="1">
      <alignment vertical="top"/>
    </xf>
    <xf numFmtId="165" fontId="0" fillId="0" borderId="50" xfId="173" applyNumberFormat="1" applyFont="1" applyFill="1" applyBorder="1" applyAlignment="1">
      <alignment horizontal="center" vertical="top"/>
    </xf>
    <xf numFmtId="6" fontId="34" fillId="0" borderId="16" xfId="128" applyNumberFormat="1" applyFill="1" applyBorder="1" applyAlignment="1">
      <alignment horizontal="right" vertical="top"/>
    </xf>
    <xf numFmtId="6" fontId="34" fillId="0" borderId="20" xfId="128" applyNumberFormat="1" applyFill="1" applyBorder="1" applyAlignment="1">
      <alignment horizontal="right" vertical="top"/>
    </xf>
    <xf numFmtId="168" fontId="34" fillId="0" borderId="51" xfId="128" applyNumberFormat="1" applyFill="1" applyBorder="1" applyAlignment="1">
      <alignment horizontal="center" vertical="top"/>
    </xf>
    <xf numFmtId="0" fontId="34" fillId="0" borderId="47" xfId="128" applyFill="1" applyBorder="1" applyAlignment="1">
      <alignment horizontal="center" vertical="top"/>
    </xf>
    <xf numFmtId="6" fontId="34" fillId="0" borderId="21" xfId="128" applyNumberFormat="1" applyFill="1" applyBorder="1" applyAlignment="1">
      <alignment horizontal="right" vertical="top"/>
    </xf>
    <xf numFmtId="0" fontId="34" fillId="0" borderId="50" xfId="128" applyFill="1" applyBorder="1" applyAlignment="1">
      <alignment horizontal="center" vertical="top"/>
    </xf>
    <xf numFmtId="0" fontId="31" fillId="0" borderId="0" xfId="128" applyFont="1"/>
    <xf numFmtId="38" fontId="27" fillId="25" borderId="14" xfId="108" applyNumberFormat="1" applyFont="1" applyFill="1" applyBorder="1" applyAlignment="1">
      <alignment vertical="top" wrapText="1"/>
    </xf>
    <xf numFmtId="38" fontId="27" fillId="25" borderId="15" xfId="108" applyNumberFormat="1" applyFont="1" applyFill="1" applyBorder="1" applyAlignment="1">
      <alignment vertical="top" wrapText="1"/>
    </xf>
    <xf numFmtId="0" fontId="15" fillId="26" borderId="52" xfId="112" applyFill="1" applyBorder="1" applyAlignment="1">
      <alignment horizontal="left" indent="1"/>
    </xf>
    <xf numFmtId="0" fontId="15" fillId="26" borderId="53" xfId="112" applyFill="1" applyBorder="1" applyAlignment="1"/>
    <xf numFmtId="0" fontId="15" fillId="26" borderId="54" xfId="112" applyFill="1" applyBorder="1" applyAlignment="1"/>
    <xf numFmtId="0" fontId="14" fillId="26" borderId="55" xfId="108" applyFont="1" applyFill="1" applyBorder="1" applyAlignment="1">
      <alignment horizontal="left" indent="1"/>
    </xf>
    <xf numFmtId="0" fontId="14" fillId="26" borderId="56" xfId="108" applyFont="1" applyFill="1" applyBorder="1" applyAlignment="1">
      <alignment horizontal="left" indent="1"/>
    </xf>
    <xf numFmtId="0" fontId="14" fillId="26" borderId="57" xfId="108" applyFont="1" applyFill="1" applyBorder="1" applyAlignment="1"/>
    <xf numFmtId="0" fontId="15" fillId="26" borderId="58" xfId="112" applyFill="1" applyBorder="1" applyAlignment="1">
      <alignment horizontal="left" indent="1"/>
    </xf>
    <xf numFmtId="0" fontId="15" fillId="26" borderId="59" xfId="112" applyFill="1" applyBorder="1" applyAlignment="1"/>
    <xf numFmtId="0" fontId="15" fillId="26" borderId="60" xfId="112" applyFill="1" applyBorder="1" applyAlignment="1"/>
    <xf numFmtId="0" fontId="15" fillId="26" borderId="61" xfId="112" applyFill="1" applyBorder="1" applyAlignment="1">
      <alignment horizontal="left" indent="1"/>
    </xf>
    <xf numFmtId="0" fontId="15" fillId="26" borderId="62" xfId="112" applyFill="1" applyBorder="1" applyAlignment="1"/>
    <xf numFmtId="0" fontId="15" fillId="26" borderId="63" xfId="112"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4" applyNumberFormat="1" applyFont="1" applyFill="1" applyBorder="1" applyAlignment="1" applyProtection="1">
      <alignment vertical="top"/>
      <protection locked="0"/>
    </xf>
    <xf numFmtId="165" fontId="0" fillId="0" borderId="26" xfId="114"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27" fillId="25" borderId="67" xfId="108" applyNumberFormat="1" applyFont="1" applyFill="1" applyBorder="1" applyAlignment="1">
      <alignment vertical="top" wrapText="1"/>
    </xf>
    <xf numFmtId="38" fontId="0" fillId="0" borderId="66" xfId="114"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7" fillId="25" borderId="67" xfId="108" applyNumberFormat="1" applyFont="1" applyFill="1" applyBorder="1" applyAlignment="1">
      <alignment vertical="top" wrapText="1"/>
    </xf>
    <xf numFmtId="6" fontId="0" fillId="0" borderId="66" xfId="114" applyNumberFormat="1" applyFont="1" applyFill="1" applyBorder="1" applyAlignment="1" applyProtection="1">
      <alignment vertical="top"/>
      <protection locked="0"/>
    </xf>
    <xf numFmtId="165" fontId="0" fillId="0" borderId="66" xfId="114"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4" applyNumberFormat="1" applyFont="1" applyFill="1" applyBorder="1" applyAlignment="1" applyProtection="1">
      <alignment vertical="top"/>
      <protection locked="0"/>
    </xf>
    <xf numFmtId="0" fontId="14" fillId="26" borderId="0" xfId="108"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4" fillId="26" borderId="69" xfId="108" applyFont="1" applyFill="1" applyBorder="1" applyAlignment="1">
      <alignment vertical="top" wrapText="1"/>
    </xf>
    <xf numFmtId="0" fontId="0" fillId="26" borderId="69" xfId="108" applyFont="1" applyFill="1" applyBorder="1" applyAlignment="1">
      <alignment vertical="top" wrapText="1"/>
    </xf>
    <xf numFmtId="6" fontId="0" fillId="25" borderId="28" xfId="0" applyNumberFormat="1" applyFont="1" applyFill="1" applyBorder="1"/>
    <xf numFmtId="6" fontId="27" fillId="25" borderId="70" xfId="108" applyNumberFormat="1" applyFont="1" applyFill="1" applyBorder="1" applyAlignment="1">
      <alignment vertical="top" wrapText="1"/>
    </xf>
    <xf numFmtId="6" fontId="27" fillId="25" borderId="14" xfId="108" applyNumberFormat="1" applyFont="1" applyFill="1" applyBorder="1" applyAlignment="1">
      <alignment vertical="top" wrapText="1"/>
    </xf>
    <xf numFmtId="6" fontId="0" fillId="25" borderId="26" xfId="0" applyNumberFormat="1" applyFont="1" applyFill="1" applyBorder="1"/>
    <xf numFmtId="6" fontId="27" fillId="25" borderId="15" xfId="108" applyNumberFormat="1" applyFont="1" applyFill="1" applyBorder="1" applyAlignment="1">
      <alignment vertical="top" wrapText="1"/>
    </xf>
    <xf numFmtId="6" fontId="0" fillId="25" borderId="27" xfId="0" applyNumberFormat="1" applyFont="1" applyFill="1" applyBorder="1"/>
    <xf numFmtId="6" fontId="0" fillId="28" borderId="29" xfId="846" applyNumberFormat="1" applyFont="1" applyFill="1" applyBorder="1" applyAlignment="1" applyProtection="1">
      <alignment vertical="top"/>
      <protection locked="0"/>
    </xf>
    <xf numFmtId="6" fontId="0" fillId="28" borderId="71" xfId="846"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8" xfId="838" applyNumberFormat="1" applyFont="1" applyFill="1" applyBorder="1" applyAlignment="1" applyProtection="1">
      <protection locked="0"/>
    </xf>
    <xf numFmtId="6" fontId="0" fillId="0" borderId="26" xfId="838" applyNumberFormat="1" applyFont="1" applyFill="1" applyBorder="1" applyAlignment="1" applyProtection="1">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6" fontId="0" fillId="0" borderId="30" xfId="838" applyNumberFormat="1" applyFont="1" applyFill="1" applyBorder="1" applyAlignment="1" applyProtection="1">
      <alignment vertical="top"/>
      <protection locked="0"/>
    </xf>
    <xf numFmtId="38" fontId="0" fillId="0" borderId="29" xfId="838" applyNumberFormat="1" applyFont="1" applyFill="1" applyBorder="1" applyAlignment="1" applyProtection="1">
      <alignment vertical="top"/>
      <protection locked="0"/>
    </xf>
    <xf numFmtId="38" fontId="0" fillId="0" borderId="71" xfId="838" applyNumberFormat="1" applyFont="1" applyFill="1" applyBorder="1" applyAlignment="1" applyProtection="1">
      <alignment vertical="top"/>
      <protection locked="0"/>
    </xf>
    <xf numFmtId="38" fontId="0" fillId="0" borderId="26" xfId="838" applyNumberFormat="1" applyFont="1" applyFill="1" applyBorder="1" applyAlignment="1" applyProtection="1">
      <alignment vertical="top"/>
      <protection locked="0"/>
    </xf>
    <xf numFmtId="38" fontId="0" fillId="0" borderId="28" xfId="838" applyNumberFormat="1" applyFont="1" applyFill="1" applyBorder="1" applyAlignment="1" applyProtection="1">
      <alignment vertical="top"/>
      <protection locked="0"/>
    </xf>
    <xf numFmtId="38" fontId="0" fillId="28" borderId="26" xfId="846" applyNumberFormat="1" applyFont="1" applyFill="1" applyBorder="1" applyAlignment="1" applyProtection="1">
      <alignment vertical="top"/>
      <protection locked="0"/>
    </xf>
    <xf numFmtId="0" fontId="14" fillId="26" borderId="33" xfId="108"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4" fillId="26" borderId="14" xfId="108" applyFont="1" applyFill="1" applyBorder="1" applyAlignment="1">
      <alignment vertical="top" wrapText="1"/>
    </xf>
    <xf numFmtId="0" fontId="23" fillId="0" borderId="29" xfId="128" applyNumberFormat="1" applyFont="1" applyFill="1" applyBorder="1" applyAlignment="1">
      <alignment horizontal="left" vertical="top" wrapText="1" indent="1"/>
    </xf>
    <xf numFmtId="0" fontId="0" fillId="0" borderId="33" xfId="128" applyNumberFormat="1" applyFont="1" applyFill="1" applyBorder="1" applyAlignment="1">
      <alignment horizontal="left" vertical="top" wrapText="1" indent="1"/>
    </xf>
    <xf numFmtId="0" fontId="23" fillId="0" borderId="33" xfId="128"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3" fillId="0" borderId="33" xfId="0" applyFont="1" applyFill="1" applyBorder="1" applyAlignment="1">
      <alignment horizontal="left" vertical="top" wrapText="1" indent="1"/>
    </xf>
    <xf numFmtId="6" fontId="27" fillId="25" borderId="72" xfId="108" applyNumberFormat="1" applyFont="1" applyFill="1" applyBorder="1" applyAlignment="1">
      <alignment vertical="top" wrapText="1"/>
    </xf>
    <xf numFmtId="6" fontId="0" fillId="0" borderId="72" xfId="838" applyNumberFormat="1" applyFont="1" applyFill="1" applyBorder="1" applyAlignment="1" applyProtection="1">
      <alignment vertical="top"/>
      <protection locked="0"/>
    </xf>
    <xf numFmtId="0" fontId="13" fillId="26" borderId="34" xfId="106" applyFont="1" applyFill="1" applyBorder="1" applyAlignment="1">
      <alignment horizontal="center" vertical="center" wrapText="1"/>
    </xf>
    <xf numFmtId="49" fontId="14" fillId="26" borderId="36" xfId="109" applyNumberFormat="1" applyFont="1" applyFill="1" applyBorder="1" applyAlignment="1">
      <alignment horizontal="center" vertical="center" wrapText="1"/>
    </xf>
    <xf numFmtId="0" fontId="15" fillId="26" borderId="34" xfId="112" applyFont="1" applyFill="1" applyBorder="1" applyAlignment="1">
      <alignment horizontal="center" vertical="center" wrapText="1"/>
    </xf>
    <xf numFmtId="0" fontId="15" fillId="26" borderId="35" xfId="112" applyFont="1" applyFill="1" applyBorder="1" applyAlignment="1">
      <alignment horizontal="center" vertical="center" wrapText="1"/>
    </xf>
    <xf numFmtId="0" fontId="15" fillId="26" borderId="36" xfId="112" applyFont="1" applyFill="1" applyBorder="1" applyAlignment="1">
      <alignment horizontal="center" vertical="center" wrapText="1"/>
    </xf>
    <xf numFmtId="0" fontId="15" fillId="26" borderId="73" xfId="112" applyFont="1" applyFill="1" applyBorder="1" applyAlignment="1">
      <alignment horizontal="center" vertical="center" wrapText="1"/>
    </xf>
    <xf numFmtId="0" fontId="14" fillId="26" borderId="74" xfId="108" applyFont="1" applyFill="1" applyBorder="1" applyAlignment="1">
      <alignment vertical="top" wrapText="1"/>
    </xf>
    <xf numFmtId="0" fontId="0" fillId="26" borderId="75" xfId="108" applyFont="1" applyFill="1" applyBorder="1" applyAlignment="1">
      <alignment vertical="top" wrapText="1"/>
    </xf>
    <xf numFmtId="6" fontId="0" fillId="0" borderId="25" xfId="838" applyNumberFormat="1" applyFont="1" applyFill="1" applyBorder="1" applyAlignment="1" applyProtection="1">
      <alignment vertical="top"/>
      <protection locked="0"/>
    </xf>
    <xf numFmtId="6" fontId="27" fillId="25" borderId="35" xfId="108" applyNumberFormat="1" applyFont="1" applyFill="1" applyBorder="1" applyAlignment="1">
      <alignment vertical="top" wrapText="1"/>
    </xf>
    <xf numFmtId="6" fontId="27" fillId="25" borderId="34" xfId="108" applyNumberFormat="1" applyFont="1" applyFill="1" applyBorder="1" applyAlignment="1">
      <alignment vertical="top" wrapText="1"/>
    </xf>
    <xf numFmtId="6" fontId="27" fillId="25" borderId="36" xfId="108" applyNumberFormat="1" applyFont="1" applyFill="1" applyBorder="1" applyAlignment="1">
      <alignment vertical="top" wrapText="1"/>
    </xf>
    <xf numFmtId="6" fontId="27" fillId="25" borderId="73" xfId="108" applyNumberFormat="1" applyFont="1" applyFill="1" applyBorder="1" applyAlignment="1">
      <alignment vertical="top" wrapText="1"/>
    </xf>
    <xf numFmtId="164" fontId="0" fillId="25" borderId="33" xfId="108" applyNumberFormat="1" applyFont="1" applyFill="1" applyBorder="1" applyAlignment="1">
      <alignment vertical="top" wrapText="1"/>
    </xf>
    <xf numFmtId="164" fontId="0" fillId="25" borderId="76" xfId="108" applyNumberFormat="1" applyFont="1" applyFill="1" applyBorder="1" applyAlignment="1">
      <alignment vertical="top" wrapText="1"/>
    </xf>
    <xf numFmtId="164" fontId="0" fillId="25" borderId="10" xfId="108" applyNumberFormat="1" applyFont="1" applyFill="1" applyBorder="1" applyAlignment="1">
      <alignment vertical="top" wrapText="1"/>
    </xf>
    <xf numFmtId="164" fontId="0" fillId="25" borderId="77" xfId="108" applyNumberFormat="1" applyFont="1" applyFill="1" applyBorder="1" applyAlignment="1">
      <alignment vertical="top" wrapText="1"/>
    </xf>
    <xf numFmtId="6" fontId="0" fillId="25" borderId="78" xfId="108"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8" applyNumberFormat="1" applyFont="1" applyFill="1" applyBorder="1" applyAlignment="1" applyProtection="1">
      <alignment vertical="top"/>
      <protection locked="0"/>
    </xf>
    <xf numFmtId="164" fontId="0" fillId="25" borderId="88" xfId="108" applyNumberFormat="1" applyFont="1" applyFill="1" applyBorder="1" applyAlignment="1" applyProtection="1">
      <alignment vertical="top"/>
      <protection locked="0"/>
    </xf>
    <xf numFmtId="164" fontId="0" fillId="25" borderId="64" xfId="108"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8"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8" applyNumberFormat="1" applyFont="1" applyFill="1" applyBorder="1" applyAlignment="1" applyProtection="1">
      <alignment vertical="top"/>
      <protection locked="0"/>
    </xf>
    <xf numFmtId="164" fontId="0" fillId="25" borderId="78" xfId="108" applyNumberFormat="1" applyFont="1" applyFill="1" applyBorder="1" applyAlignment="1" applyProtection="1">
      <alignment vertical="top"/>
      <protection locked="0"/>
    </xf>
    <xf numFmtId="164" fontId="0" fillId="25" borderId="12" xfId="108" applyNumberFormat="1" applyFont="1" applyFill="1" applyBorder="1" applyAlignment="1" applyProtection="1">
      <alignment vertical="top"/>
      <protection locked="0"/>
    </xf>
    <xf numFmtId="164" fontId="0" fillId="25" borderId="92" xfId="108"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8" applyNumberFormat="1" applyFont="1" applyFill="1" applyBorder="1" applyAlignment="1" applyProtection="1">
      <alignment vertical="top"/>
      <protection locked="0"/>
    </xf>
    <xf numFmtId="6" fontId="0" fillId="25" borderId="78" xfId="108"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8" applyNumberFormat="1" applyFont="1" applyFill="1" applyBorder="1" applyAlignment="1" applyProtection="1">
      <alignment vertical="top"/>
      <protection locked="0"/>
    </xf>
    <xf numFmtId="6" fontId="27" fillId="25" borderId="70" xfId="108" applyNumberFormat="1" applyFont="1" applyFill="1" applyBorder="1" applyAlignment="1">
      <alignment vertical="top" wrapText="1"/>
    </xf>
    <xf numFmtId="6" fontId="27" fillId="25" borderId="14" xfId="108"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7" fillId="25" borderId="15" xfId="108" applyNumberFormat="1" applyFont="1" applyFill="1" applyBorder="1" applyAlignment="1">
      <alignment vertical="top" wrapText="1"/>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8" xfId="838" applyNumberFormat="1" applyFont="1" applyFill="1" applyBorder="1" applyAlignment="1" applyProtection="1">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6" fontId="0" fillId="0" borderId="30" xfId="838" applyNumberFormat="1" applyFont="1" applyFill="1" applyBorder="1" applyAlignment="1" applyProtection="1">
      <alignment vertical="top"/>
      <protection locked="0"/>
    </xf>
    <xf numFmtId="6" fontId="0" fillId="0" borderId="71" xfId="838" applyNumberFormat="1" applyFont="1" applyFill="1" applyBorder="1" applyAlignment="1" applyProtection="1">
      <protection locked="0"/>
    </xf>
    <xf numFmtId="0" fontId="14" fillId="26" borderId="95" xfId="108"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4" fillId="26" borderId="69" xfId="108" applyFont="1" applyFill="1" applyBorder="1" applyAlignment="1" applyProtection="1">
      <alignment vertical="top" wrapText="1"/>
    </xf>
    <xf numFmtId="0" fontId="23"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7" fillId="25" borderId="72" xfId="108" applyNumberFormat="1" applyFont="1" applyFill="1" applyBorder="1" applyAlignment="1">
      <alignment vertical="top" wrapText="1"/>
    </xf>
    <xf numFmtId="0" fontId="15" fillId="26" borderId="34" xfId="112" applyFont="1" applyFill="1" applyBorder="1" applyAlignment="1">
      <alignment horizontal="center" vertical="center" wrapText="1"/>
    </xf>
    <xf numFmtId="0" fontId="15" fillId="26" borderId="35" xfId="112" applyFont="1" applyFill="1" applyBorder="1" applyAlignment="1">
      <alignment horizontal="center" vertical="center" wrapText="1"/>
    </xf>
    <xf numFmtId="0" fontId="15" fillId="26" borderId="36" xfId="112" applyFont="1" applyFill="1" applyBorder="1" applyAlignment="1">
      <alignment horizontal="center" vertical="center" wrapText="1"/>
    </xf>
    <xf numFmtId="0" fontId="15" fillId="26" borderId="73" xfId="112" applyFont="1" applyFill="1" applyBorder="1" applyAlignment="1">
      <alignment horizontal="center" vertical="center" wrapText="1"/>
    </xf>
    <xf numFmtId="0" fontId="14" fillId="26" borderId="33" xfId="108"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3"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4" fillId="26" borderId="14" xfId="108" applyFont="1" applyFill="1" applyBorder="1" applyAlignment="1" applyProtection="1">
      <alignment wrapText="1"/>
    </xf>
    <xf numFmtId="0" fontId="23" fillId="0" borderId="29" xfId="0" applyFont="1" applyFill="1" applyBorder="1" applyAlignment="1" applyProtection="1">
      <alignment horizontal="left" vertical="top" indent="1"/>
    </xf>
    <xf numFmtId="0" fontId="23" fillId="0" borderId="33" xfId="0" applyFont="1" applyFill="1" applyBorder="1" applyAlignment="1" applyProtection="1">
      <alignment horizontal="left" vertical="top" wrapText="1" indent="1"/>
    </xf>
    <xf numFmtId="0" fontId="13" fillId="26" borderId="34" xfId="106" applyFont="1" applyFill="1" applyBorder="1" applyAlignment="1" applyProtection="1">
      <alignment horizontal="center" vertical="center" wrapText="1"/>
    </xf>
    <xf numFmtId="49" fontId="14" fillId="26" borderId="36" xfId="109"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8" applyNumberFormat="1" applyFont="1" applyFill="1" applyBorder="1" applyAlignment="1" applyProtection="1">
      <alignment vertical="top"/>
      <protection locked="0"/>
    </xf>
    <xf numFmtId="6" fontId="0" fillId="0" borderId="96" xfId="838"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7" fillId="25" borderId="35" xfId="108" applyNumberFormat="1" applyFont="1" applyFill="1" applyBorder="1" applyAlignment="1">
      <alignment vertical="top" wrapText="1"/>
    </xf>
    <xf numFmtId="6" fontId="27" fillId="25" borderId="34" xfId="108" applyNumberFormat="1" applyFont="1" applyFill="1" applyBorder="1" applyAlignment="1">
      <alignment vertical="top" wrapText="1"/>
    </xf>
    <xf numFmtId="6" fontId="27" fillId="25" borderId="36" xfId="108" applyNumberFormat="1" applyFont="1" applyFill="1" applyBorder="1" applyAlignment="1">
      <alignment vertical="top" wrapText="1"/>
    </xf>
    <xf numFmtId="6" fontId="27" fillId="25" borderId="73" xfId="108" applyNumberFormat="1" applyFont="1" applyFill="1" applyBorder="1" applyAlignment="1">
      <alignment vertical="top" wrapText="1"/>
    </xf>
    <xf numFmtId="6" fontId="0" fillId="0" borderId="28" xfId="846"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7" fillId="25" borderId="70" xfId="108" applyNumberFormat="1" applyFont="1" applyFill="1" applyBorder="1" applyAlignment="1">
      <alignment vertical="top" wrapText="1"/>
    </xf>
    <xf numFmtId="6" fontId="27" fillId="25" borderId="14" xfId="108" applyNumberFormat="1" applyFont="1" applyFill="1" applyBorder="1" applyAlignment="1">
      <alignment vertical="top" wrapText="1"/>
    </xf>
    <xf numFmtId="6" fontId="27" fillId="25" borderId="15" xfId="108" applyNumberFormat="1" applyFont="1" applyFill="1" applyBorder="1" applyAlignment="1">
      <alignment vertical="top" wrapText="1"/>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38" fontId="0" fillId="0" borderId="29" xfId="838" applyNumberFormat="1" applyFont="1" applyFill="1" applyBorder="1" applyAlignment="1" applyProtection="1">
      <alignment vertical="top"/>
      <protection locked="0"/>
    </xf>
    <xf numFmtId="38" fontId="0" fillId="0" borderId="71" xfId="838" applyNumberFormat="1" applyFont="1" applyFill="1" applyBorder="1" applyAlignment="1" applyProtection="1">
      <alignment vertical="top"/>
      <protection locked="0"/>
    </xf>
    <xf numFmtId="0" fontId="15" fillId="26" borderId="34" xfId="112" applyFont="1" applyFill="1" applyBorder="1" applyAlignment="1">
      <alignment horizontal="center" vertical="center" wrapText="1"/>
    </xf>
    <xf numFmtId="0" fontId="15" fillId="26" borderId="35" xfId="112" applyFont="1" applyFill="1" applyBorder="1" applyAlignment="1">
      <alignment horizontal="center" vertical="center" wrapText="1"/>
    </xf>
    <xf numFmtId="0" fontId="15" fillId="26" borderId="36" xfId="112" applyFont="1" applyFill="1" applyBorder="1" applyAlignment="1">
      <alignment horizontal="center" vertical="center" wrapText="1"/>
    </xf>
    <xf numFmtId="0" fontId="14" fillId="26" borderId="14" xfId="108" applyFont="1" applyFill="1" applyBorder="1" applyAlignment="1" applyProtection="1">
      <alignment wrapText="1"/>
    </xf>
    <xf numFmtId="0" fontId="13" fillId="26" borderId="34" xfId="106" applyFont="1" applyFill="1" applyBorder="1" applyAlignment="1" applyProtection="1">
      <alignment horizontal="center" vertical="center" wrapText="1"/>
    </xf>
    <xf numFmtId="6" fontId="0" fillId="0" borderId="96" xfId="838" applyNumberFormat="1" applyFont="1" applyFill="1" applyBorder="1" applyAlignment="1" applyProtection="1">
      <alignment vertical="top"/>
      <protection locked="0"/>
    </xf>
    <xf numFmtId="0" fontId="0" fillId="0" borderId="29" xfId="128" applyNumberFormat="1" applyFont="1" applyFill="1" applyBorder="1" applyAlignment="1" applyProtection="1">
      <alignment horizontal="left" vertical="top" indent="1"/>
    </xf>
    <xf numFmtId="0" fontId="0" fillId="0" borderId="33" xfId="128" applyNumberFormat="1" applyFont="1" applyFill="1" applyBorder="1" applyAlignment="1" applyProtection="1">
      <alignment horizontal="left" vertical="top" wrapText="1" indent="1"/>
    </xf>
    <xf numFmtId="0" fontId="23" fillId="0" borderId="33" xfId="128" applyNumberFormat="1" applyFont="1" applyFill="1" applyBorder="1" applyAlignment="1" applyProtection="1">
      <alignment horizontal="left" vertical="top" wrapText="1" indent="1"/>
    </xf>
    <xf numFmtId="0" fontId="0" fillId="0" borderId="29" xfId="128" applyNumberFormat="1" applyFont="1" applyFill="1" applyBorder="1" applyAlignment="1" applyProtection="1">
      <alignment horizontal="left" vertical="top" wrapText="1" indent="1"/>
    </xf>
    <xf numFmtId="0" fontId="23" fillId="0" borderId="29"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wrapText="1" indent="1"/>
    </xf>
    <xf numFmtId="0" fontId="23" fillId="0" borderId="33"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indent="1"/>
    </xf>
    <xf numFmtId="0" fontId="23" fillId="0" borderId="29" xfId="128" applyNumberFormat="1" applyFont="1" applyFill="1" applyBorder="1" applyAlignment="1" applyProtection="1">
      <alignment horizontal="left" vertical="top" indent="1"/>
    </xf>
    <xf numFmtId="0" fontId="23" fillId="0" borderId="33" xfId="128" applyNumberFormat="1" applyFont="1" applyFill="1" applyBorder="1" applyAlignment="1" applyProtection="1">
      <alignment horizontal="left" vertical="top" indent="1"/>
    </xf>
    <xf numFmtId="0" fontId="23" fillId="0" borderId="29" xfId="128" applyNumberFormat="1" applyFont="1" applyFill="1" applyBorder="1" applyAlignment="1" applyProtection="1">
      <alignment horizontal="left" vertical="top" wrapText="1" indent="1"/>
    </xf>
    <xf numFmtId="0" fontId="15" fillId="26" borderId="101" xfId="112" applyFont="1" applyFill="1" applyBorder="1" applyAlignment="1">
      <alignment horizontal="center" vertical="center" wrapText="1"/>
    </xf>
    <xf numFmtId="0" fontId="0" fillId="0" borderId="39" xfId="128" applyNumberFormat="1" applyFont="1" applyFill="1" applyBorder="1" applyAlignment="1" applyProtection="1">
      <alignment horizontal="left" vertical="top" wrapText="1" indent="1"/>
    </xf>
    <xf numFmtId="6" fontId="27" fillId="25" borderId="102" xfId="108" applyNumberFormat="1" applyFont="1" applyFill="1" applyBorder="1" applyAlignment="1">
      <alignment vertical="top" wrapText="1"/>
    </xf>
    <xf numFmtId="165" fontId="0" fillId="28" borderId="28" xfId="846"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6" applyNumberFormat="1" applyFont="1" applyFill="1" applyBorder="1" applyAlignment="1" applyProtection="1">
      <alignment vertical="top"/>
      <protection locked="0"/>
    </xf>
    <xf numFmtId="6" fontId="23" fillId="0" borderId="27" xfId="846" applyNumberFormat="1" applyFont="1" applyFill="1" applyBorder="1" applyAlignment="1" applyProtection="1">
      <alignment vertical="top"/>
      <protection locked="0"/>
    </xf>
    <xf numFmtId="0" fontId="16" fillId="0" borderId="16" xfId="115" applyFont="1" applyFill="1" applyBorder="1" applyAlignment="1" applyProtection="1">
      <alignment vertical="top"/>
      <protection locked="0"/>
    </xf>
    <xf numFmtId="0" fontId="32" fillId="0" borderId="11" xfId="115" applyFont="1" applyFill="1" applyBorder="1" applyAlignment="1" applyProtection="1">
      <alignment vertical="top"/>
    </xf>
    <xf numFmtId="0" fontId="33" fillId="0" borderId="47" xfId="128" applyFont="1" applyBorder="1" applyProtection="1"/>
    <xf numFmtId="0" fontId="32" fillId="0" borderId="11" xfId="115" applyFont="1" applyFill="1" applyBorder="1" applyAlignment="1" applyProtection="1">
      <alignment vertical="top"/>
      <protection locked="0"/>
    </xf>
    <xf numFmtId="38" fontId="34" fillId="28" borderId="109" xfId="55" applyNumberFormat="1" applyFont="1" applyFill="1" applyBorder="1" applyAlignment="1" applyProtection="1">
      <alignment vertical="top"/>
      <protection locked="0"/>
    </xf>
    <xf numFmtId="6" fontId="23" fillId="28" borderId="26" xfId="55" applyNumberFormat="1" applyFont="1" applyFill="1" applyBorder="1" applyAlignment="1" applyProtection="1">
      <alignment vertical="top"/>
      <protection locked="0"/>
    </xf>
    <xf numFmtId="6" fontId="23" fillId="28" borderId="28" xfId="55" applyNumberFormat="1" applyFont="1" applyFill="1" applyBorder="1" applyAlignment="1" applyProtection="1">
      <alignment vertical="top"/>
      <protection locked="0"/>
    </xf>
    <xf numFmtId="6" fontId="23" fillId="28" borderId="109" xfId="55" applyNumberFormat="1" applyFont="1" applyFill="1" applyBorder="1" applyAlignment="1" applyProtection="1">
      <alignment vertical="top"/>
      <protection locked="0"/>
    </xf>
    <xf numFmtId="6" fontId="34" fillId="28" borderId="42" xfId="55" applyNumberFormat="1" applyFont="1" applyFill="1" applyBorder="1" applyAlignment="1" applyProtection="1">
      <alignment vertical="top"/>
      <protection locked="0"/>
    </xf>
    <xf numFmtId="6" fontId="23" fillId="28" borderId="42" xfId="55" applyNumberFormat="1" applyFont="1" applyFill="1" applyBorder="1" applyAlignment="1" applyProtection="1">
      <alignment vertical="top"/>
      <protection locked="0"/>
    </xf>
    <xf numFmtId="6" fontId="34" fillId="28" borderId="41" xfId="55" applyNumberFormat="1" applyFont="1" applyFill="1" applyBorder="1" applyAlignment="1" applyProtection="1">
      <alignment vertical="top"/>
      <protection locked="0"/>
    </xf>
    <xf numFmtId="6" fontId="23" fillId="28" borderId="108" xfId="55" applyNumberFormat="1" applyFont="1" applyFill="1" applyBorder="1" applyAlignment="1" applyProtection="1">
      <alignment vertical="top"/>
      <protection locked="0"/>
    </xf>
    <xf numFmtId="170" fontId="34" fillId="28" borderId="109" xfId="1" applyNumberFormat="1" applyFont="1" applyFill="1" applyBorder="1" applyAlignment="1" applyProtection="1">
      <alignment vertical="top"/>
      <protection locked="0"/>
    </xf>
    <xf numFmtId="38" fontId="34" fillId="28" borderId="71" xfId="55" applyNumberFormat="1" applyFont="1" applyFill="1" applyBorder="1" applyAlignment="1" applyProtection="1">
      <alignment vertical="top"/>
      <protection locked="0"/>
    </xf>
    <xf numFmtId="170" fontId="34" fillId="28" borderId="28" xfId="55" applyNumberFormat="1" applyFont="1" applyFill="1" applyBorder="1" applyAlignment="1" applyProtection="1">
      <alignment vertical="top"/>
      <protection locked="0"/>
    </xf>
    <xf numFmtId="169" fontId="34" fillId="28" borderId="28" xfId="55" applyNumberFormat="1" applyFont="1" applyFill="1" applyBorder="1" applyAlignment="1" applyProtection="1">
      <alignment vertical="top"/>
      <protection locked="0"/>
    </xf>
    <xf numFmtId="165" fontId="23" fillId="28" borderId="28" xfId="55" applyNumberFormat="1" applyFont="1" applyFill="1" applyBorder="1" applyAlignment="1" applyProtection="1">
      <alignment vertical="top"/>
      <protection locked="0"/>
    </xf>
    <xf numFmtId="165" fontId="23" fillId="28" borderId="26" xfId="55" applyNumberFormat="1" applyFont="1" applyFill="1" applyBorder="1" applyAlignment="1" applyProtection="1">
      <alignment vertical="top"/>
      <protection locked="0"/>
    </xf>
    <xf numFmtId="165" fontId="34" fillId="28" borderId="28" xfId="55" applyNumberFormat="1" applyFont="1" applyFill="1" applyBorder="1" applyAlignment="1" applyProtection="1">
      <alignment vertical="top"/>
      <protection locked="0"/>
    </xf>
    <xf numFmtId="165" fontId="0" fillId="0" borderId="29" xfId="114" applyNumberFormat="1" applyFont="1" applyFill="1" applyBorder="1" applyAlignment="1" applyProtection="1">
      <alignment vertical="top"/>
      <protection locked="0"/>
    </xf>
    <xf numFmtId="165" fontId="0" fillId="0" borderId="71" xfId="114" applyNumberFormat="1" applyFont="1" applyFill="1" applyBorder="1" applyAlignment="1" applyProtection="1">
      <alignment vertical="top"/>
      <protection locked="0"/>
    </xf>
    <xf numFmtId="165" fontId="34" fillId="28" borderId="28" xfId="1" applyNumberFormat="1" applyFont="1" applyFill="1" applyBorder="1" applyAlignment="1" applyProtection="1">
      <alignment vertical="top"/>
      <protection locked="0"/>
    </xf>
    <xf numFmtId="165" fontId="34" fillId="0" borderId="29" xfId="114" applyNumberFormat="1" applyFont="1" applyFill="1" applyBorder="1" applyAlignment="1" applyProtection="1">
      <alignment vertical="top"/>
      <protection locked="0"/>
    </xf>
    <xf numFmtId="165" fontId="34" fillId="0" borderId="71" xfId="114" applyNumberFormat="1" applyFont="1" applyFill="1" applyBorder="1" applyAlignment="1" applyProtection="1">
      <alignment vertical="top"/>
      <protection locked="0"/>
    </xf>
    <xf numFmtId="6" fontId="34" fillId="0" borderId="28" xfId="114" applyNumberFormat="1" applyFont="1" applyFill="1" applyBorder="1" applyAlignment="1" applyProtection="1">
      <alignment vertical="top"/>
      <protection locked="0"/>
    </xf>
    <xf numFmtId="6" fontId="34" fillId="25" borderId="28" xfId="0" applyNumberFormat="1" applyFont="1" applyFill="1" applyBorder="1" applyProtection="1">
      <protection locked="0"/>
    </xf>
    <xf numFmtId="6" fontId="34" fillId="25" borderId="79" xfId="0" applyNumberFormat="1" applyFont="1" applyFill="1" applyBorder="1" applyProtection="1">
      <protection locked="0"/>
    </xf>
    <xf numFmtId="38" fontId="34" fillId="28" borderId="41" xfId="55" applyNumberFormat="1" applyFont="1" applyFill="1" applyBorder="1" applyAlignment="1" applyProtection="1">
      <alignment vertical="top"/>
      <protection locked="0"/>
    </xf>
    <xf numFmtId="165" fontId="34" fillId="28" borderId="42" xfId="1" applyNumberFormat="1" applyFont="1" applyFill="1" applyBorder="1" applyAlignment="1" applyProtection="1">
      <alignment vertical="top"/>
      <protection locked="0"/>
    </xf>
    <xf numFmtId="6" fontId="34" fillId="0" borderId="42" xfId="114" applyNumberFormat="1" applyFont="1" applyFill="1" applyBorder="1" applyAlignment="1" applyProtection="1">
      <alignment vertical="top"/>
      <protection locked="0"/>
    </xf>
    <xf numFmtId="169" fontId="34" fillId="28" borderId="42" xfId="55" applyNumberFormat="1" applyFont="1" applyFill="1" applyBorder="1" applyAlignment="1" applyProtection="1">
      <alignment vertical="top"/>
      <protection locked="0"/>
    </xf>
    <xf numFmtId="165" fontId="23" fillId="28" borderId="42" xfId="55" applyNumberFormat="1" applyFont="1" applyFill="1" applyBorder="1" applyAlignment="1" applyProtection="1">
      <alignment vertical="top"/>
      <protection locked="0"/>
    </xf>
    <xf numFmtId="165" fontId="34" fillId="0" borderId="41" xfId="114" applyNumberFormat="1" applyFont="1" applyFill="1" applyBorder="1" applyAlignment="1" applyProtection="1">
      <alignment vertical="top"/>
      <protection locked="0"/>
    </xf>
    <xf numFmtId="6" fontId="34" fillId="25" borderId="33" xfId="0" applyNumberFormat="1" applyFont="1" applyFill="1" applyBorder="1" applyProtection="1">
      <protection locked="0"/>
    </xf>
    <xf numFmtId="165" fontId="34" fillId="28" borderId="42" xfId="55" applyNumberFormat="1" applyFont="1" applyFill="1" applyBorder="1" applyAlignment="1" applyProtection="1">
      <alignment vertical="top"/>
      <protection locked="0"/>
    </xf>
    <xf numFmtId="6" fontId="23" fillId="25" borderId="33" xfId="0" applyNumberFormat="1" applyFont="1" applyFill="1" applyBorder="1" applyProtection="1">
      <protection locked="0"/>
    </xf>
    <xf numFmtId="6" fontId="23" fillId="25" borderId="79" xfId="0" applyNumberFormat="1" applyFont="1" applyFill="1" applyBorder="1" applyProtection="1">
      <protection locked="0"/>
    </xf>
    <xf numFmtId="38" fontId="34" fillId="28" borderId="110" xfId="114" applyNumberFormat="1" applyFont="1" applyFill="1" applyBorder="1" applyAlignment="1" applyProtection="1">
      <alignment vertical="top"/>
      <protection locked="0"/>
    </xf>
    <xf numFmtId="38" fontId="34" fillId="28" borderId="111" xfId="114" applyNumberFormat="1" applyFont="1" applyFill="1" applyBorder="1" applyAlignment="1" applyProtection="1">
      <alignment vertical="top"/>
      <protection locked="0"/>
    </xf>
    <xf numFmtId="38" fontId="34" fillId="28" borderId="112" xfId="114" applyNumberFormat="1" applyFont="1" applyFill="1" applyBorder="1" applyAlignment="1" applyProtection="1">
      <alignment vertical="top"/>
      <protection locked="0"/>
    </xf>
    <xf numFmtId="6" fontId="34" fillId="28" borderId="29" xfId="114" applyNumberFormat="1" applyFont="1" applyFill="1" applyBorder="1" applyAlignment="1" applyProtection="1">
      <alignment vertical="top"/>
      <protection locked="0"/>
    </xf>
    <xf numFmtId="6" fontId="34" fillId="28" borderId="108" xfId="114" applyNumberFormat="1" applyFont="1" applyFill="1" applyBorder="1" applyAlignment="1" applyProtection="1">
      <alignment vertical="top"/>
      <protection locked="0"/>
    </xf>
    <xf numFmtId="6" fontId="34" fillId="28" borderId="108" xfId="114" applyNumberFormat="1" applyFont="1" applyFill="1" applyBorder="1" applyAlignment="1" applyProtection="1">
      <protection locked="0"/>
    </xf>
    <xf numFmtId="6" fontId="34" fillId="28" borderId="108" xfId="114" applyNumberFormat="1" applyFont="1" applyFill="1" applyBorder="1" applyProtection="1">
      <protection locked="0"/>
    </xf>
    <xf numFmtId="6" fontId="34" fillId="28" borderId="113" xfId="114" applyNumberFormat="1" applyFont="1" applyFill="1" applyBorder="1" applyProtection="1">
      <protection locked="0"/>
    </xf>
    <xf numFmtId="6" fontId="34" fillId="25" borderId="71" xfId="0" applyNumberFormat="1" applyFont="1" applyFill="1" applyBorder="1" applyProtection="1">
      <protection locked="0"/>
    </xf>
    <xf numFmtId="0" fontId="0" fillId="0" borderId="0" xfId="0" applyFont="1" applyProtection="1">
      <protection locked="0"/>
    </xf>
    <xf numFmtId="44" fontId="2" fillId="0" borderId="116" xfId="853" applyFont="1" applyFill="1" applyBorder="1" applyProtection="1">
      <protection locked="0"/>
    </xf>
    <xf numFmtId="0" fontId="0" fillId="0" borderId="55" xfId="114" applyNumberFormat="1" applyFont="1" applyFill="1" applyBorder="1" applyAlignment="1" applyProtection="1">
      <alignment horizontal="left" vertical="top"/>
      <protection locked="0"/>
    </xf>
    <xf numFmtId="0" fontId="0" fillId="0" borderId="56" xfId="114" applyNumberFormat="1" applyFont="1" applyFill="1" applyBorder="1" applyAlignment="1" applyProtection="1">
      <alignment horizontal="left" vertical="top"/>
      <protection locked="0"/>
    </xf>
    <xf numFmtId="0" fontId="0" fillId="0" borderId="106" xfId="114" applyNumberFormat="1" applyFont="1" applyFill="1" applyBorder="1" applyAlignment="1" applyProtection="1">
      <alignment horizontal="left" vertical="top"/>
      <protection locked="0"/>
    </xf>
    <xf numFmtId="0" fontId="0" fillId="0" borderId="74" xfId="114" applyNumberFormat="1" applyFont="1" applyFill="1" applyBorder="1" applyAlignment="1" applyProtection="1">
      <alignment horizontal="left" vertical="top"/>
      <protection locked="0"/>
    </xf>
    <xf numFmtId="0" fontId="0" fillId="0" borderId="75" xfId="114" applyNumberFormat="1" applyFont="1" applyFill="1" applyBorder="1" applyAlignment="1" applyProtection="1">
      <alignment horizontal="left" vertical="top"/>
      <protection locked="0"/>
    </xf>
    <xf numFmtId="0" fontId="0" fillId="0" borderId="107" xfId="114" applyNumberFormat="1" applyFont="1" applyFill="1" applyBorder="1" applyAlignment="1" applyProtection="1">
      <alignment horizontal="left" vertical="top"/>
      <protection locked="0"/>
    </xf>
  </cellXfs>
  <cellStyles count="858">
    <cellStyle name="20% - Accent1" xfId="5"/>
    <cellStyle name="20% - Accent1 2" xfId="6"/>
    <cellStyle name="20% - Accent2" xfId="7"/>
    <cellStyle name="20% - Accent2 2" xfId="8"/>
    <cellStyle name="20% - Accent3" xfId="9"/>
    <cellStyle name="20% - Accent3 2" xfId="10"/>
    <cellStyle name="20% - Accent4" xfId="11"/>
    <cellStyle name="20% - Accent4 2" xfId="12"/>
    <cellStyle name="20% - Accent5" xfId="13"/>
    <cellStyle name="20% - Accent5 2" xfId="14"/>
    <cellStyle name="20% - Accent6" xfId="15"/>
    <cellStyle name="20% - Accent6 2" xfId="16"/>
    <cellStyle name="40% - Accent1" xfId="17"/>
    <cellStyle name="40% - Accent1 2" xfId="18"/>
    <cellStyle name="40% - Accent2" xfId="19"/>
    <cellStyle name="40% - Accent2 2" xfId="20"/>
    <cellStyle name="40% - Accent3" xfId="21"/>
    <cellStyle name="40% - Accent3 2" xfId="22"/>
    <cellStyle name="40% - Accent4" xfId="23"/>
    <cellStyle name="40% - Accent4 2" xfId="24"/>
    <cellStyle name="40% - Accent5" xfId="25"/>
    <cellStyle name="40% - Accent5 2" xfId="26"/>
    <cellStyle name="40% - Accent6" xfId="27"/>
    <cellStyle name="40% - Accent6 2" xfId="28"/>
    <cellStyle name="60% - Accent1" xfId="29"/>
    <cellStyle name="60% - Accent1 2" xfId="30"/>
    <cellStyle name="60% - Accent2" xfId="31"/>
    <cellStyle name="60% - Accent2 2" xfId="32"/>
    <cellStyle name="60% - Accent3" xfId="33"/>
    <cellStyle name="60% - Accent3 2" xfId="34"/>
    <cellStyle name="60% - Accent4" xfId="35"/>
    <cellStyle name="60% - Accent4 2" xfId="36"/>
    <cellStyle name="60% - Accent5" xfId="37"/>
    <cellStyle name="60% - Accent5 2" xfId="38"/>
    <cellStyle name="60% - Accent6" xfId="39"/>
    <cellStyle name="60% - Accent6 2" xfId="40"/>
    <cellStyle name="Accent1" xfId="41"/>
    <cellStyle name="Accent1 2" xfId="42"/>
    <cellStyle name="Accent2" xfId="43"/>
    <cellStyle name="Accent2 2" xfId="44"/>
    <cellStyle name="Accent3" xfId="45"/>
    <cellStyle name="Accent3 2" xfId="46"/>
    <cellStyle name="Accent4" xfId="47"/>
    <cellStyle name="Accent4 2" xfId="48"/>
    <cellStyle name="Accent5" xfId="49"/>
    <cellStyle name="Accent5 2" xfId="50"/>
    <cellStyle name="Accent6" xfId="51"/>
    <cellStyle name="Accent6 2" xfId="52"/>
    <cellStyle name="Bad" xfId="53"/>
    <cellStyle name="Bad 2" xfId="54"/>
    <cellStyle name="Calculation" xfId="55"/>
    <cellStyle name="Calculation 10" xfId="846"/>
    <cellStyle name="Calculation 11" xfId="514"/>
    <cellStyle name="Calculation 2" xfId="56"/>
    <cellStyle name="Calculation 2 2" xfId="845"/>
    <cellStyle name="Calculation 2 3" xfId="513"/>
    <cellStyle name="Calculation 3" xfId="57"/>
    <cellStyle name="Calculation 3 2" xfId="468"/>
    <cellStyle name="Calculation 3 3" xfId="512"/>
    <cellStyle name="Calculation 4" xfId="58"/>
    <cellStyle name="Calculation 4 2" xfId="844"/>
    <cellStyle name="Calculation 4 3" xfId="511"/>
    <cellStyle name="Calculation 5" xfId="59"/>
    <cellStyle name="Calculation 5 2" xfId="843"/>
    <cellStyle name="Calculation 5 3" xfId="510"/>
    <cellStyle name="Calculation 6" xfId="60"/>
    <cellStyle name="Calculation 6 2" xfId="842"/>
    <cellStyle name="Calculation 6 3" xfId="805"/>
    <cellStyle name="Calculation 7" xfId="61"/>
    <cellStyle name="Calculation 7 2" xfId="841"/>
    <cellStyle name="Calculation 7 3" xfId="809"/>
    <cellStyle name="Calculation 8" xfId="62"/>
    <cellStyle name="Calculation 8 2" xfId="840"/>
    <cellStyle name="Calculation 8 3" xfId="803"/>
    <cellStyle name="Calculation 9" xfId="63"/>
    <cellStyle name="Calculation 9 2" xfId="839"/>
    <cellStyle name="Calculation 9 3" xfId="509"/>
    <cellStyle name="Check Cell" xfId="64"/>
    <cellStyle name="Check Cell 2" xfId="65"/>
    <cellStyle name="Comma" xfId="3"/>
    <cellStyle name="Comma [0]" xfId="4"/>
    <cellStyle name="Comma 2" xfId="66"/>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3" xfId="75"/>
    <cellStyle name="Comma 3 2" xfId="76"/>
    <cellStyle name="Comma 3 3" xfId="77"/>
    <cellStyle name="Comma 3 4" xfId="78"/>
    <cellStyle name="Comma 3 5" xfId="79"/>
    <cellStyle name="Comma 3 6" xfId="80"/>
    <cellStyle name="Comma 3 7" xfId="81"/>
    <cellStyle name="Comma 3 8" xfId="82"/>
    <cellStyle name="Comma 4" xfId="83"/>
    <cellStyle name="Comma 5" xfId="857"/>
    <cellStyle name="Currency" xfId="853"/>
    <cellStyle name="Currency [0]" xfId="2"/>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4" xfId="101"/>
    <cellStyle name="Currency 5" xfId="848"/>
    <cellStyle name="Explanatory Text" xfId="102"/>
    <cellStyle name="Explanatory Text 2" xfId="103"/>
    <cellStyle name="Good" xfId="104"/>
    <cellStyle name="Good 2" xfId="105"/>
    <cellStyle name="Heading 1" xfId="106"/>
    <cellStyle name="Heading 1 2" xfId="107"/>
    <cellStyle name="Heading 1 3" xfId="850"/>
    <cellStyle name="Heading 2" xfId="108"/>
    <cellStyle name="Heading 2 2" xfId="109"/>
    <cellStyle name="Heading 2 3" xfId="851"/>
    <cellStyle name="Heading 3" xfId="110"/>
    <cellStyle name="Heading 3 2" xfId="111"/>
    <cellStyle name="Heading 4" xfId="112"/>
    <cellStyle name="Heading 4 2" xfId="113"/>
    <cellStyle name="Heading 4 3" xfId="852"/>
    <cellStyle name="Input" xfId="114"/>
    <cellStyle name="Input 10" xfId="838"/>
    <cellStyle name="Input 11" xfId="491"/>
    <cellStyle name="Input 15" xfId="854"/>
    <cellStyle name="Input 2" xfId="115"/>
    <cellStyle name="Input 2 2" xfId="837"/>
    <cellStyle name="Input 2 3" xfId="490"/>
    <cellStyle name="Input 3" xfId="116"/>
    <cellStyle name="Input 3 2" xfId="836"/>
    <cellStyle name="Input 3 3" xfId="808"/>
    <cellStyle name="Input 4" xfId="117"/>
    <cellStyle name="Input 4 2" xfId="835"/>
    <cellStyle name="Input 4 3" xfId="489"/>
    <cellStyle name="Input 5" xfId="118"/>
    <cellStyle name="Input 5 2" xfId="804"/>
    <cellStyle name="Input 5 3" xfId="488"/>
    <cellStyle name="Input 6" xfId="119"/>
    <cellStyle name="Input 6 2" xfId="798"/>
    <cellStyle name="Input 6 3" xfId="487"/>
    <cellStyle name="Input 7" xfId="120"/>
    <cellStyle name="Input 7 2" xfId="469"/>
    <cellStyle name="Input 7 3" xfId="486"/>
    <cellStyle name="Input 8" xfId="121"/>
    <cellStyle name="Input 8 2" xfId="834"/>
    <cellStyle name="Input 8 3" xfId="485"/>
    <cellStyle name="Input 9" xfId="122"/>
    <cellStyle name="Input 9 2" xfId="833"/>
    <cellStyle name="Input 9 3" xfId="484"/>
    <cellStyle name="Linked Cell" xfId="123"/>
    <cellStyle name="Linked Cell 2" xfId="124"/>
    <cellStyle name="Neutral" xfId="125"/>
    <cellStyle name="Neutral 2" xfId="126"/>
    <cellStyle name="Normal" xfId="0" builtinId="0"/>
    <cellStyle name="Normal 10" xfId="855"/>
    <cellStyle name="Normal 2" xfId="127"/>
    <cellStyle name="Normal 2 2" xfId="128"/>
    <cellStyle name="Normal 2 3" xfId="129"/>
    <cellStyle name="Normal 2 4" xfId="130"/>
    <cellStyle name="Normal 2 5" xfId="131"/>
    <cellStyle name="Normal 2 6" xfId="132"/>
    <cellStyle name="Normal 2 7" xfId="133"/>
    <cellStyle name="Normal 2 8" xfId="134"/>
    <cellStyle name="Normal 3" xfId="135"/>
    <cellStyle name="Normal 3 10" xfId="202"/>
    <cellStyle name="Normal 3 10 2" xfId="236"/>
    <cellStyle name="Normal 3 10 2 2" xfId="256"/>
    <cellStyle name="Normal 3 10 2 2 2" xfId="257"/>
    <cellStyle name="Normal 3 10 2 2 2 2" xfId="587"/>
    <cellStyle name="Normal 3 10 2 2 3" xfId="586"/>
    <cellStyle name="Normal 3 10 2 3" xfId="258"/>
    <cellStyle name="Normal 3 10 2 3 2" xfId="588"/>
    <cellStyle name="Normal 3 10 2 4" xfId="567"/>
    <cellStyle name="Normal 3 10 3" xfId="259"/>
    <cellStyle name="Normal 3 10 3 2" xfId="260"/>
    <cellStyle name="Normal 3 10 3 2 2" xfId="590"/>
    <cellStyle name="Normal 3 10 3 3" xfId="589"/>
    <cellStyle name="Normal 3 10 4" xfId="261"/>
    <cellStyle name="Normal 3 10 4 2" xfId="591"/>
    <cellStyle name="Normal 3 10 5" xfId="533"/>
    <cellStyle name="Normal 3 11" xfId="253"/>
    <cellStyle name="Normal 3 11 2" xfId="262"/>
    <cellStyle name="Normal 3 11 2 2" xfId="263"/>
    <cellStyle name="Normal 3 11 2 2 2" xfId="593"/>
    <cellStyle name="Normal 3 11 2 3" xfId="592"/>
    <cellStyle name="Normal 3 11 3" xfId="264"/>
    <cellStyle name="Normal 3 11 3 2" xfId="594"/>
    <cellStyle name="Normal 3 11 4" xfId="584"/>
    <cellStyle name="Normal 3 12" xfId="219"/>
    <cellStyle name="Normal 3 12 2" xfId="265"/>
    <cellStyle name="Normal 3 12 2 2" xfId="266"/>
    <cellStyle name="Normal 3 12 2 2 2" xfId="596"/>
    <cellStyle name="Normal 3 12 2 3" xfId="595"/>
    <cellStyle name="Normal 3 12 3" xfId="267"/>
    <cellStyle name="Normal 3 12 3 2" xfId="597"/>
    <cellStyle name="Normal 3 12 4" xfId="550"/>
    <cellStyle name="Normal 3 13" xfId="268"/>
    <cellStyle name="Normal 3 13 2" xfId="269"/>
    <cellStyle name="Normal 3 13 2 2" xfId="599"/>
    <cellStyle name="Normal 3 13 3" xfId="598"/>
    <cellStyle name="Normal 3 14" xfId="270"/>
    <cellStyle name="Normal 3 14 2" xfId="600"/>
    <cellStyle name="Normal 3 15" xfId="492"/>
    <cellStyle name="Normal 3 2" xfId="136"/>
    <cellStyle name="Normal 3 2 10" xfId="254"/>
    <cellStyle name="Normal 3 2 10 2" xfId="271"/>
    <cellStyle name="Normal 3 2 10 2 2" xfId="272"/>
    <cellStyle name="Normal 3 2 10 2 2 2" xfId="602"/>
    <cellStyle name="Normal 3 2 10 2 3" xfId="601"/>
    <cellStyle name="Normal 3 2 10 3" xfId="273"/>
    <cellStyle name="Normal 3 2 10 3 2" xfId="603"/>
    <cellStyle name="Normal 3 2 10 4" xfId="585"/>
    <cellStyle name="Normal 3 2 11" xfId="220"/>
    <cellStyle name="Normal 3 2 11 2" xfId="274"/>
    <cellStyle name="Normal 3 2 11 2 2" xfId="275"/>
    <cellStyle name="Normal 3 2 11 2 2 2" xfId="605"/>
    <cellStyle name="Normal 3 2 11 2 3" xfId="604"/>
    <cellStyle name="Normal 3 2 11 3" xfId="276"/>
    <cellStyle name="Normal 3 2 11 3 2" xfId="606"/>
    <cellStyle name="Normal 3 2 11 4" xfId="551"/>
    <cellStyle name="Normal 3 2 12" xfId="277"/>
    <cellStyle name="Normal 3 2 12 2" xfId="278"/>
    <cellStyle name="Normal 3 2 12 2 2" xfId="608"/>
    <cellStyle name="Normal 3 2 12 3" xfId="607"/>
    <cellStyle name="Normal 3 2 13" xfId="279"/>
    <cellStyle name="Normal 3 2 13 2" xfId="609"/>
    <cellStyle name="Normal 3 2 14" xfId="493"/>
    <cellStyle name="Normal 3 2 2" xfId="137"/>
    <cellStyle name="Normal 3 2 2 2" xfId="204"/>
    <cellStyle name="Normal 3 2 2 2 2" xfId="238"/>
    <cellStyle name="Normal 3 2 2 2 2 2" xfId="280"/>
    <cellStyle name="Normal 3 2 2 2 2 2 2" xfId="281"/>
    <cellStyle name="Normal 3 2 2 2 2 2 2 2" xfId="611"/>
    <cellStyle name="Normal 3 2 2 2 2 2 3" xfId="610"/>
    <cellStyle name="Normal 3 2 2 2 2 3" xfId="282"/>
    <cellStyle name="Normal 3 2 2 2 2 3 2" xfId="612"/>
    <cellStyle name="Normal 3 2 2 2 2 4" xfId="569"/>
    <cellStyle name="Normal 3 2 2 2 3" xfId="283"/>
    <cellStyle name="Normal 3 2 2 2 3 2" xfId="284"/>
    <cellStyle name="Normal 3 2 2 2 3 2 2" xfId="614"/>
    <cellStyle name="Normal 3 2 2 2 3 3" xfId="613"/>
    <cellStyle name="Normal 3 2 2 2 4" xfId="285"/>
    <cellStyle name="Normal 3 2 2 2 4 2" xfId="615"/>
    <cellStyle name="Normal 3 2 2 2 5" xfId="535"/>
    <cellStyle name="Normal 3 2 2 3" xfId="221"/>
    <cellStyle name="Normal 3 2 2 3 2" xfId="286"/>
    <cellStyle name="Normal 3 2 2 3 2 2" xfId="287"/>
    <cellStyle name="Normal 3 2 2 3 2 2 2" xfId="617"/>
    <cellStyle name="Normal 3 2 2 3 2 3" xfId="616"/>
    <cellStyle name="Normal 3 2 2 3 3" xfId="288"/>
    <cellStyle name="Normal 3 2 2 3 3 2" xfId="618"/>
    <cellStyle name="Normal 3 2 2 3 4" xfId="552"/>
    <cellStyle name="Normal 3 2 2 4" xfId="289"/>
    <cellStyle name="Normal 3 2 2 4 2" xfId="290"/>
    <cellStyle name="Normal 3 2 2 4 2 2" xfId="620"/>
    <cellStyle name="Normal 3 2 2 4 3" xfId="619"/>
    <cellStyle name="Normal 3 2 2 5" xfId="291"/>
    <cellStyle name="Normal 3 2 2 5 2" xfId="621"/>
    <cellStyle name="Normal 3 2 2 6" xfId="494"/>
    <cellStyle name="Normal 3 2 3" xfId="138"/>
    <cellStyle name="Normal 3 2 3 2" xfId="205"/>
    <cellStyle name="Normal 3 2 3 2 2" xfId="239"/>
    <cellStyle name="Normal 3 2 3 2 2 2" xfId="292"/>
    <cellStyle name="Normal 3 2 3 2 2 2 2" xfId="293"/>
    <cellStyle name="Normal 3 2 3 2 2 2 2 2" xfId="623"/>
    <cellStyle name="Normal 3 2 3 2 2 2 3" xfId="622"/>
    <cellStyle name="Normal 3 2 3 2 2 3" xfId="294"/>
    <cellStyle name="Normal 3 2 3 2 2 3 2" xfId="624"/>
    <cellStyle name="Normal 3 2 3 2 2 4" xfId="570"/>
    <cellStyle name="Normal 3 2 3 2 3" xfId="295"/>
    <cellStyle name="Normal 3 2 3 2 3 2" xfId="296"/>
    <cellStyle name="Normal 3 2 3 2 3 2 2" xfId="626"/>
    <cellStyle name="Normal 3 2 3 2 3 3" xfId="625"/>
    <cellStyle name="Normal 3 2 3 2 4" xfId="297"/>
    <cellStyle name="Normal 3 2 3 2 4 2" xfId="627"/>
    <cellStyle name="Normal 3 2 3 2 5" xfId="536"/>
    <cellStyle name="Normal 3 2 3 3" xfId="222"/>
    <cellStyle name="Normal 3 2 3 3 2" xfId="298"/>
    <cellStyle name="Normal 3 2 3 3 2 2" xfId="299"/>
    <cellStyle name="Normal 3 2 3 3 2 2 2" xfId="629"/>
    <cellStyle name="Normal 3 2 3 3 2 3" xfId="628"/>
    <cellStyle name="Normal 3 2 3 3 3" xfId="300"/>
    <cellStyle name="Normal 3 2 3 3 3 2" xfId="630"/>
    <cellStyle name="Normal 3 2 3 3 4" xfId="553"/>
    <cellStyle name="Normal 3 2 3 4" xfId="301"/>
    <cellStyle name="Normal 3 2 3 4 2" xfId="302"/>
    <cellStyle name="Normal 3 2 3 4 2 2" xfId="632"/>
    <cellStyle name="Normal 3 2 3 4 3" xfId="631"/>
    <cellStyle name="Normal 3 2 3 5" xfId="303"/>
    <cellStyle name="Normal 3 2 3 5 2" xfId="633"/>
    <cellStyle name="Normal 3 2 3 6" xfId="495"/>
    <cellStyle name="Normal 3 2 4" xfId="139"/>
    <cellStyle name="Normal 3 2 4 2" xfId="206"/>
    <cellStyle name="Normal 3 2 4 2 2" xfId="240"/>
    <cellStyle name="Normal 3 2 4 2 2 2" xfId="304"/>
    <cellStyle name="Normal 3 2 4 2 2 2 2" xfId="305"/>
    <cellStyle name="Normal 3 2 4 2 2 2 2 2" xfId="635"/>
    <cellStyle name="Normal 3 2 4 2 2 2 3" xfId="634"/>
    <cellStyle name="Normal 3 2 4 2 2 3" xfId="306"/>
    <cellStyle name="Normal 3 2 4 2 2 3 2" xfId="636"/>
    <cellStyle name="Normal 3 2 4 2 2 4" xfId="571"/>
    <cellStyle name="Normal 3 2 4 2 3" xfId="307"/>
    <cellStyle name="Normal 3 2 4 2 3 2" xfId="308"/>
    <cellStyle name="Normal 3 2 4 2 3 2 2" xfId="638"/>
    <cellStyle name="Normal 3 2 4 2 3 3" xfId="637"/>
    <cellStyle name="Normal 3 2 4 2 4" xfId="309"/>
    <cellStyle name="Normal 3 2 4 2 4 2" xfId="639"/>
    <cellStyle name="Normal 3 2 4 2 5" xfId="537"/>
    <cellStyle name="Normal 3 2 4 3" xfId="223"/>
    <cellStyle name="Normal 3 2 4 3 2" xfId="310"/>
    <cellStyle name="Normal 3 2 4 3 2 2" xfId="311"/>
    <cellStyle name="Normal 3 2 4 3 2 2 2" xfId="641"/>
    <cellStyle name="Normal 3 2 4 3 2 3" xfId="640"/>
    <cellStyle name="Normal 3 2 4 3 3" xfId="312"/>
    <cellStyle name="Normal 3 2 4 3 3 2" xfId="642"/>
    <cellStyle name="Normal 3 2 4 3 4" xfId="554"/>
    <cellStyle name="Normal 3 2 4 4" xfId="313"/>
    <cellStyle name="Normal 3 2 4 4 2" xfId="314"/>
    <cellStyle name="Normal 3 2 4 4 2 2" xfId="644"/>
    <cellStyle name="Normal 3 2 4 4 3" xfId="643"/>
    <cellStyle name="Normal 3 2 4 5" xfId="315"/>
    <cellStyle name="Normal 3 2 4 5 2" xfId="645"/>
    <cellStyle name="Normal 3 2 4 6" xfId="496"/>
    <cellStyle name="Normal 3 2 5" xfId="140"/>
    <cellStyle name="Normal 3 2 5 2" xfId="207"/>
    <cellStyle name="Normal 3 2 5 2 2" xfId="241"/>
    <cellStyle name="Normal 3 2 5 2 2 2" xfId="316"/>
    <cellStyle name="Normal 3 2 5 2 2 2 2" xfId="317"/>
    <cellStyle name="Normal 3 2 5 2 2 2 2 2" xfId="647"/>
    <cellStyle name="Normal 3 2 5 2 2 2 3" xfId="646"/>
    <cellStyle name="Normal 3 2 5 2 2 3" xfId="318"/>
    <cellStyle name="Normal 3 2 5 2 2 3 2" xfId="648"/>
    <cellStyle name="Normal 3 2 5 2 2 4" xfId="572"/>
    <cellStyle name="Normal 3 2 5 2 3" xfId="319"/>
    <cellStyle name="Normal 3 2 5 2 3 2" xfId="320"/>
    <cellStyle name="Normal 3 2 5 2 3 2 2" xfId="650"/>
    <cellStyle name="Normal 3 2 5 2 3 3" xfId="649"/>
    <cellStyle name="Normal 3 2 5 2 4" xfId="321"/>
    <cellStyle name="Normal 3 2 5 2 4 2" xfId="651"/>
    <cellStyle name="Normal 3 2 5 2 5" xfId="538"/>
    <cellStyle name="Normal 3 2 5 3" xfId="224"/>
    <cellStyle name="Normal 3 2 5 3 2" xfId="322"/>
    <cellStyle name="Normal 3 2 5 3 2 2" xfId="323"/>
    <cellStyle name="Normal 3 2 5 3 2 2 2" xfId="653"/>
    <cellStyle name="Normal 3 2 5 3 2 3" xfId="652"/>
    <cellStyle name="Normal 3 2 5 3 3" xfId="324"/>
    <cellStyle name="Normal 3 2 5 3 3 2" xfId="654"/>
    <cellStyle name="Normal 3 2 5 3 4" xfId="555"/>
    <cellStyle name="Normal 3 2 5 4" xfId="325"/>
    <cellStyle name="Normal 3 2 5 4 2" xfId="326"/>
    <cellStyle name="Normal 3 2 5 4 2 2" xfId="656"/>
    <cellStyle name="Normal 3 2 5 4 3" xfId="655"/>
    <cellStyle name="Normal 3 2 5 5" xfId="327"/>
    <cellStyle name="Normal 3 2 5 5 2" xfId="657"/>
    <cellStyle name="Normal 3 2 5 6" xfId="497"/>
    <cellStyle name="Normal 3 2 6" xfId="141"/>
    <cellStyle name="Normal 3 2 6 2" xfId="208"/>
    <cellStyle name="Normal 3 2 6 2 2" xfId="242"/>
    <cellStyle name="Normal 3 2 6 2 2 2" xfId="328"/>
    <cellStyle name="Normal 3 2 6 2 2 2 2" xfId="329"/>
    <cellStyle name="Normal 3 2 6 2 2 2 2 2" xfId="659"/>
    <cellStyle name="Normal 3 2 6 2 2 2 3" xfId="658"/>
    <cellStyle name="Normal 3 2 6 2 2 3" xfId="330"/>
    <cellStyle name="Normal 3 2 6 2 2 3 2" xfId="660"/>
    <cellStyle name="Normal 3 2 6 2 2 4" xfId="573"/>
    <cellStyle name="Normal 3 2 6 2 3" xfId="331"/>
    <cellStyle name="Normal 3 2 6 2 3 2" xfId="332"/>
    <cellStyle name="Normal 3 2 6 2 3 2 2" xfId="662"/>
    <cellStyle name="Normal 3 2 6 2 3 3" xfId="661"/>
    <cellStyle name="Normal 3 2 6 2 4" xfId="333"/>
    <cellStyle name="Normal 3 2 6 2 4 2" xfId="663"/>
    <cellStyle name="Normal 3 2 6 2 5" xfId="539"/>
    <cellStyle name="Normal 3 2 6 3" xfId="225"/>
    <cellStyle name="Normal 3 2 6 3 2" xfId="334"/>
    <cellStyle name="Normal 3 2 6 3 2 2" xfId="335"/>
    <cellStyle name="Normal 3 2 6 3 2 2 2" xfId="665"/>
    <cellStyle name="Normal 3 2 6 3 2 3" xfId="664"/>
    <cellStyle name="Normal 3 2 6 3 3" xfId="336"/>
    <cellStyle name="Normal 3 2 6 3 3 2" xfId="666"/>
    <cellStyle name="Normal 3 2 6 3 4" xfId="556"/>
    <cellStyle name="Normal 3 2 6 4" xfId="337"/>
    <cellStyle name="Normal 3 2 6 4 2" xfId="338"/>
    <cellStyle name="Normal 3 2 6 4 2 2" xfId="668"/>
    <cellStyle name="Normal 3 2 6 4 3" xfId="667"/>
    <cellStyle name="Normal 3 2 6 5" xfId="339"/>
    <cellStyle name="Normal 3 2 6 5 2" xfId="669"/>
    <cellStyle name="Normal 3 2 6 6" xfId="498"/>
    <cellStyle name="Normal 3 2 7" xfId="142"/>
    <cellStyle name="Normal 3 2 7 2" xfId="209"/>
    <cellStyle name="Normal 3 2 7 2 2" xfId="243"/>
    <cellStyle name="Normal 3 2 7 2 2 2" xfId="340"/>
    <cellStyle name="Normal 3 2 7 2 2 2 2" xfId="341"/>
    <cellStyle name="Normal 3 2 7 2 2 2 2 2" xfId="671"/>
    <cellStyle name="Normal 3 2 7 2 2 2 3" xfId="670"/>
    <cellStyle name="Normal 3 2 7 2 2 3" xfId="342"/>
    <cellStyle name="Normal 3 2 7 2 2 3 2" xfId="672"/>
    <cellStyle name="Normal 3 2 7 2 2 4" xfId="574"/>
    <cellStyle name="Normal 3 2 7 2 3" xfId="343"/>
    <cellStyle name="Normal 3 2 7 2 3 2" xfId="344"/>
    <cellStyle name="Normal 3 2 7 2 3 2 2" xfId="674"/>
    <cellStyle name="Normal 3 2 7 2 3 3" xfId="673"/>
    <cellStyle name="Normal 3 2 7 2 4" xfId="345"/>
    <cellStyle name="Normal 3 2 7 2 4 2" xfId="675"/>
    <cellStyle name="Normal 3 2 7 2 5" xfId="540"/>
    <cellStyle name="Normal 3 2 7 3" xfId="226"/>
    <cellStyle name="Normal 3 2 7 3 2" xfId="346"/>
    <cellStyle name="Normal 3 2 7 3 2 2" xfId="347"/>
    <cellStyle name="Normal 3 2 7 3 2 2 2" xfId="677"/>
    <cellStyle name="Normal 3 2 7 3 2 3" xfId="676"/>
    <cellStyle name="Normal 3 2 7 3 3" xfId="348"/>
    <cellStyle name="Normal 3 2 7 3 3 2" xfId="678"/>
    <cellStyle name="Normal 3 2 7 3 4" xfId="557"/>
    <cellStyle name="Normal 3 2 7 4" xfId="349"/>
    <cellStyle name="Normal 3 2 7 4 2" xfId="350"/>
    <cellStyle name="Normal 3 2 7 4 2 2" xfId="680"/>
    <cellStyle name="Normal 3 2 7 4 3" xfId="679"/>
    <cellStyle name="Normal 3 2 7 5" xfId="351"/>
    <cellStyle name="Normal 3 2 7 5 2" xfId="681"/>
    <cellStyle name="Normal 3 2 7 6" xfId="499"/>
    <cellStyle name="Normal 3 2 8" xfId="143"/>
    <cellStyle name="Normal 3 2 8 2" xfId="210"/>
    <cellStyle name="Normal 3 2 8 2 2" xfId="244"/>
    <cellStyle name="Normal 3 2 8 2 2 2" xfId="352"/>
    <cellStyle name="Normal 3 2 8 2 2 2 2" xfId="353"/>
    <cellStyle name="Normal 3 2 8 2 2 2 2 2" xfId="683"/>
    <cellStyle name="Normal 3 2 8 2 2 2 3" xfId="682"/>
    <cellStyle name="Normal 3 2 8 2 2 3" xfId="354"/>
    <cellStyle name="Normal 3 2 8 2 2 3 2" xfId="684"/>
    <cellStyle name="Normal 3 2 8 2 2 4" xfId="575"/>
    <cellStyle name="Normal 3 2 8 2 3" xfId="355"/>
    <cellStyle name="Normal 3 2 8 2 3 2" xfId="356"/>
    <cellStyle name="Normal 3 2 8 2 3 2 2" xfId="686"/>
    <cellStyle name="Normal 3 2 8 2 3 3" xfId="685"/>
    <cellStyle name="Normal 3 2 8 2 4" xfId="357"/>
    <cellStyle name="Normal 3 2 8 2 4 2" xfId="687"/>
    <cellStyle name="Normal 3 2 8 2 5" xfId="541"/>
    <cellStyle name="Normal 3 2 8 3" xfId="227"/>
    <cellStyle name="Normal 3 2 8 3 2" xfId="358"/>
    <cellStyle name="Normal 3 2 8 3 2 2" xfId="359"/>
    <cellStyle name="Normal 3 2 8 3 2 2 2" xfId="689"/>
    <cellStyle name="Normal 3 2 8 3 2 3" xfId="688"/>
    <cellStyle name="Normal 3 2 8 3 3" xfId="360"/>
    <cellStyle name="Normal 3 2 8 3 3 2" xfId="690"/>
    <cellStyle name="Normal 3 2 8 3 4" xfId="558"/>
    <cellStyle name="Normal 3 2 8 4" xfId="361"/>
    <cellStyle name="Normal 3 2 8 4 2" xfId="362"/>
    <cellStyle name="Normal 3 2 8 4 2 2" xfId="692"/>
    <cellStyle name="Normal 3 2 8 4 3" xfId="691"/>
    <cellStyle name="Normal 3 2 8 5" xfId="363"/>
    <cellStyle name="Normal 3 2 8 5 2" xfId="693"/>
    <cellStyle name="Normal 3 2 8 6" xfId="500"/>
    <cellStyle name="Normal 3 2 9" xfId="203"/>
    <cellStyle name="Normal 3 2 9 2" xfId="237"/>
    <cellStyle name="Normal 3 2 9 2 2" xfId="364"/>
    <cellStyle name="Normal 3 2 9 2 2 2" xfId="365"/>
    <cellStyle name="Normal 3 2 9 2 2 2 2" xfId="695"/>
    <cellStyle name="Normal 3 2 9 2 2 3" xfId="694"/>
    <cellStyle name="Normal 3 2 9 2 3" xfId="366"/>
    <cellStyle name="Normal 3 2 9 2 3 2" xfId="696"/>
    <cellStyle name="Normal 3 2 9 2 4" xfId="568"/>
    <cellStyle name="Normal 3 2 9 3" xfId="367"/>
    <cellStyle name="Normal 3 2 9 3 2" xfId="368"/>
    <cellStyle name="Normal 3 2 9 3 2 2" xfId="698"/>
    <cellStyle name="Normal 3 2 9 3 3" xfId="697"/>
    <cellStyle name="Normal 3 2 9 4" xfId="369"/>
    <cellStyle name="Normal 3 2 9 4 2" xfId="699"/>
    <cellStyle name="Normal 3 2 9 5" xfId="534"/>
    <cellStyle name="Normal 3 3" xfId="144"/>
    <cellStyle name="Normal 3 3 2" xfId="211"/>
    <cellStyle name="Normal 3 3 2 2" xfId="245"/>
    <cellStyle name="Normal 3 3 2 2 2" xfId="370"/>
    <cellStyle name="Normal 3 3 2 2 2 2" xfId="371"/>
    <cellStyle name="Normal 3 3 2 2 2 2 2" xfId="701"/>
    <cellStyle name="Normal 3 3 2 2 2 3" xfId="700"/>
    <cellStyle name="Normal 3 3 2 2 3" xfId="372"/>
    <cellStyle name="Normal 3 3 2 2 3 2" xfId="702"/>
    <cellStyle name="Normal 3 3 2 2 4" xfId="576"/>
    <cellStyle name="Normal 3 3 2 3" xfId="373"/>
    <cellStyle name="Normal 3 3 2 3 2" xfId="374"/>
    <cellStyle name="Normal 3 3 2 3 2 2" xfId="704"/>
    <cellStyle name="Normal 3 3 2 3 3" xfId="703"/>
    <cellStyle name="Normal 3 3 2 4" xfId="375"/>
    <cellStyle name="Normal 3 3 2 4 2" xfId="705"/>
    <cellStyle name="Normal 3 3 2 5" xfId="542"/>
    <cellStyle name="Normal 3 3 3" xfId="228"/>
    <cellStyle name="Normal 3 3 3 2" xfId="376"/>
    <cellStyle name="Normal 3 3 3 2 2" xfId="377"/>
    <cellStyle name="Normal 3 3 3 2 2 2" xfId="707"/>
    <cellStyle name="Normal 3 3 3 2 3" xfId="706"/>
    <cellStyle name="Normal 3 3 3 3" xfId="378"/>
    <cellStyle name="Normal 3 3 3 3 2" xfId="708"/>
    <cellStyle name="Normal 3 3 3 4" xfId="559"/>
    <cellStyle name="Normal 3 3 4" xfId="379"/>
    <cellStyle name="Normal 3 3 4 2" xfId="380"/>
    <cellStyle name="Normal 3 3 4 2 2" xfId="710"/>
    <cellStyle name="Normal 3 3 4 3" xfId="709"/>
    <cellStyle name="Normal 3 3 5" xfId="381"/>
    <cellStyle name="Normal 3 3 5 2" xfId="711"/>
    <cellStyle name="Normal 3 3 6" xfId="501"/>
    <cellStyle name="Normal 3 4" xfId="145"/>
    <cellStyle name="Normal 3 4 2" xfId="212"/>
    <cellStyle name="Normal 3 4 2 2" xfId="246"/>
    <cellStyle name="Normal 3 4 2 2 2" xfId="382"/>
    <cellStyle name="Normal 3 4 2 2 2 2" xfId="383"/>
    <cellStyle name="Normal 3 4 2 2 2 2 2" xfId="713"/>
    <cellStyle name="Normal 3 4 2 2 2 3" xfId="712"/>
    <cellStyle name="Normal 3 4 2 2 3" xfId="384"/>
    <cellStyle name="Normal 3 4 2 2 3 2" xfId="714"/>
    <cellStyle name="Normal 3 4 2 2 4" xfId="577"/>
    <cellStyle name="Normal 3 4 2 3" xfId="385"/>
    <cellStyle name="Normal 3 4 2 3 2" xfId="386"/>
    <cellStyle name="Normal 3 4 2 3 2 2" xfId="716"/>
    <cellStyle name="Normal 3 4 2 3 3" xfId="715"/>
    <cellStyle name="Normal 3 4 2 4" xfId="387"/>
    <cellStyle name="Normal 3 4 2 4 2" xfId="717"/>
    <cellStyle name="Normal 3 4 2 5" xfId="543"/>
    <cellStyle name="Normal 3 4 3" xfId="229"/>
    <cellStyle name="Normal 3 4 3 2" xfId="388"/>
    <cellStyle name="Normal 3 4 3 2 2" xfId="389"/>
    <cellStyle name="Normal 3 4 3 2 2 2" xfId="719"/>
    <cellStyle name="Normal 3 4 3 2 3" xfId="718"/>
    <cellStyle name="Normal 3 4 3 3" xfId="390"/>
    <cellStyle name="Normal 3 4 3 3 2" xfId="720"/>
    <cellStyle name="Normal 3 4 3 4" xfId="560"/>
    <cellStyle name="Normal 3 4 4" xfId="391"/>
    <cellStyle name="Normal 3 4 4 2" xfId="392"/>
    <cellStyle name="Normal 3 4 4 2 2" xfId="722"/>
    <cellStyle name="Normal 3 4 4 3" xfId="721"/>
    <cellStyle name="Normal 3 4 5" xfId="393"/>
    <cellStyle name="Normal 3 4 5 2" xfId="723"/>
    <cellStyle name="Normal 3 4 6" xfId="502"/>
    <cellStyle name="Normal 3 5" xfId="146"/>
    <cellStyle name="Normal 3 5 2" xfId="213"/>
    <cellStyle name="Normal 3 5 2 2" xfId="247"/>
    <cellStyle name="Normal 3 5 2 2 2" xfId="394"/>
    <cellStyle name="Normal 3 5 2 2 2 2" xfId="395"/>
    <cellStyle name="Normal 3 5 2 2 2 2 2" xfId="725"/>
    <cellStyle name="Normal 3 5 2 2 2 3" xfId="724"/>
    <cellStyle name="Normal 3 5 2 2 3" xfId="396"/>
    <cellStyle name="Normal 3 5 2 2 3 2" xfId="726"/>
    <cellStyle name="Normal 3 5 2 2 4" xfId="578"/>
    <cellStyle name="Normal 3 5 2 3" xfId="397"/>
    <cellStyle name="Normal 3 5 2 3 2" xfId="398"/>
    <cellStyle name="Normal 3 5 2 3 2 2" xfId="728"/>
    <cellStyle name="Normal 3 5 2 3 3" xfId="727"/>
    <cellStyle name="Normal 3 5 2 4" xfId="399"/>
    <cellStyle name="Normal 3 5 2 4 2" xfId="729"/>
    <cellStyle name="Normal 3 5 2 5" xfId="544"/>
    <cellStyle name="Normal 3 5 3" xfId="230"/>
    <cellStyle name="Normal 3 5 3 2" xfId="400"/>
    <cellStyle name="Normal 3 5 3 2 2" xfId="401"/>
    <cellStyle name="Normal 3 5 3 2 2 2" xfId="731"/>
    <cellStyle name="Normal 3 5 3 2 3" xfId="730"/>
    <cellStyle name="Normal 3 5 3 3" xfId="402"/>
    <cellStyle name="Normal 3 5 3 3 2" xfId="732"/>
    <cellStyle name="Normal 3 5 3 4" xfId="561"/>
    <cellStyle name="Normal 3 5 4" xfId="403"/>
    <cellStyle name="Normal 3 5 4 2" xfId="404"/>
    <cellStyle name="Normal 3 5 4 2 2" xfId="734"/>
    <cellStyle name="Normal 3 5 4 3" xfId="733"/>
    <cellStyle name="Normal 3 5 5" xfId="405"/>
    <cellStyle name="Normal 3 5 5 2" xfId="735"/>
    <cellStyle name="Normal 3 5 6" xfId="503"/>
    <cellStyle name="Normal 3 6" xfId="147"/>
    <cellStyle name="Normal 3 6 2" xfId="214"/>
    <cellStyle name="Normal 3 6 2 2" xfId="248"/>
    <cellStyle name="Normal 3 6 2 2 2" xfId="406"/>
    <cellStyle name="Normal 3 6 2 2 2 2" xfId="407"/>
    <cellStyle name="Normal 3 6 2 2 2 2 2" xfId="737"/>
    <cellStyle name="Normal 3 6 2 2 2 3" xfId="736"/>
    <cellStyle name="Normal 3 6 2 2 3" xfId="408"/>
    <cellStyle name="Normal 3 6 2 2 3 2" xfId="738"/>
    <cellStyle name="Normal 3 6 2 2 4" xfId="579"/>
    <cellStyle name="Normal 3 6 2 3" xfId="409"/>
    <cellStyle name="Normal 3 6 2 3 2" xfId="410"/>
    <cellStyle name="Normal 3 6 2 3 2 2" xfId="740"/>
    <cellStyle name="Normal 3 6 2 3 3" xfId="739"/>
    <cellStyle name="Normal 3 6 2 4" xfId="411"/>
    <cellStyle name="Normal 3 6 2 4 2" xfId="741"/>
    <cellStyle name="Normal 3 6 2 5" xfId="545"/>
    <cellStyle name="Normal 3 6 3" xfId="231"/>
    <cellStyle name="Normal 3 6 3 2" xfId="412"/>
    <cellStyle name="Normal 3 6 3 2 2" xfId="413"/>
    <cellStyle name="Normal 3 6 3 2 2 2" xfId="743"/>
    <cellStyle name="Normal 3 6 3 2 3" xfId="742"/>
    <cellStyle name="Normal 3 6 3 3" xfId="414"/>
    <cellStyle name="Normal 3 6 3 3 2" xfId="744"/>
    <cellStyle name="Normal 3 6 3 4" xfId="562"/>
    <cellStyle name="Normal 3 6 4" xfId="415"/>
    <cellStyle name="Normal 3 6 4 2" xfId="416"/>
    <cellStyle name="Normal 3 6 4 2 2" xfId="746"/>
    <cellStyle name="Normal 3 6 4 3" xfId="745"/>
    <cellStyle name="Normal 3 6 5" xfId="417"/>
    <cellStyle name="Normal 3 6 5 2" xfId="747"/>
    <cellStyle name="Normal 3 6 6" xfId="504"/>
    <cellStyle name="Normal 3 7" xfId="148"/>
    <cellStyle name="Normal 3 7 2" xfId="215"/>
    <cellStyle name="Normal 3 7 2 2" xfId="249"/>
    <cellStyle name="Normal 3 7 2 2 2" xfId="418"/>
    <cellStyle name="Normal 3 7 2 2 2 2" xfId="419"/>
    <cellStyle name="Normal 3 7 2 2 2 2 2" xfId="749"/>
    <cellStyle name="Normal 3 7 2 2 2 3" xfId="748"/>
    <cellStyle name="Normal 3 7 2 2 3" xfId="420"/>
    <cellStyle name="Normal 3 7 2 2 3 2" xfId="750"/>
    <cellStyle name="Normal 3 7 2 2 4" xfId="580"/>
    <cellStyle name="Normal 3 7 2 3" xfId="421"/>
    <cellStyle name="Normal 3 7 2 3 2" xfId="422"/>
    <cellStyle name="Normal 3 7 2 3 2 2" xfId="752"/>
    <cellStyle name="Normal 3 7 2 3 3" xfId="751"/>
    <cellStyle name="Normal 3 7 2 4" xfId="423"/>
    <cellStyle name="Normal 3 7 2 4 2" xfId="753"/>
    <cellStyle name="Normal 3 7 2 5" xfId="546"/>
    <cellStyle name="Normal 3 7 3" xfId="232"/>
    <cellStyle name="Normal 3 7 3 2" xfId="424"/>
    <cellStyle name="Normal 3 7 3 2 2" xfId="425"/>
    <cellStyle name="Normal 3 7 3 2 2 2" xfId="755"/>
    <cellStyle name="Normal 3 7 3 2 3" xfId="754"/>
    <cellStyle name="Normal 3 7 3 3" xfId="426"/>
    <cellStyle name="Normal 3 7 3 3 2" xfId="756"/>
    <cellStyle name="Normal 3 7 3 4" xfId="563"/>
    <cellStyle name="Normal 3 7 4" xfId="427"/>
    <cellStyle name="Normal 3 7 4 2" xfId="428"/>
    <cellStyle name="Normal 3 7 4 2 2" xfId="758"/>
    <cellStyle name="Normal 3 7 4 3" xfId="757"/>
    <cellStyle name="Normal 3 7 5" xfId="429"/>
    <cellStyle name="Normal 3 7 5 2" xfId="759"/>
    <cellStyle name="Normal 3 7 6" xfId="505"/>
    <cellStyle name="Normal 3 8" xfId="149"/>
    <cellStyle name="Normal 3 8 2" xfId="216"/>
    <cellStyle name="Normal 3 8 2 2" xfId="250"/>
    <cellStyle name="Normal 3 8 2 2 2" xfId="430"/>
    <cellStyle name="Normal 3 8 2 2 2 2" xfId="431"/>
    <cellStyle name="Normal 3 8 2 2 2 2 2" xfId="761"/>
    <cellStyle name="Normal 3 8 2 2 2 3" xfId="760"/>
    <cellStyle name="Normal 3 8 2 2 3" xfId="432"/>
    <cellStyle name="Normal 3 8 2 2 3 2" xfId="762"/>
    <cellStyle name="Normal 3 8 2 2 4" xfId="581"/>
    <cellStyle name="Normal 3 8 2 3" xfId="433"/>
    <cellStyle name="Normal 3 8 2 3 2" xfId="434"/>
    <cellStyle name="Normal 3 8 2 3 2 2" xfId="764"/>
    <cellStyle name="Normal 3 8 2 3 3" xfId="763"/>
    <cellStyle name="Normal 3 8 2 4" xfId="435"/>
    <cellStyle name="Normal 3 8 2 4 2" xfId="765"/>
    <cellStyle name="Normal 3 8 2 5" xfId="547"/>
    <cellStyle name="Normal 3 8 3" xfId="233"/>
    <cellStyle name="Normal 3 8 3 2" xfId="436"/>
    <cellStyle name="Normal 3 8 3 2 2" xfId="437"/>
    <cellStyle name="Normal 3 8 3 2 2 2" xfId="767"/>
    <cellStyle name="Normal 3 8 3 2 3" xfId="766"/>
    <cellStyle name="Normal 3 8 3 3" xfId="438"/>
    <cellStyle name="Normal 3 8 3 3 2" xfId="768"/>
    <cellStyle name="Normal 3 8 3 4" xfId="564"/>
    <cellStyle name="Normal 3 8 4" xfId="439"/>
    <cellStyle name="Normal 3 8 4 2" xfId="440"/>
    <cellStyle name="Normal 3 8 4 2 2" xfId="770"/>
    <cellStyle name="Normal 3 8 4 3" xfId="769"/>
    <cellStyle name="Normal 3 8 5" xfId="441"/>
    <cellStyle name="Normal 3 8 5 2" xfId="771"/>
    <cellStyle name="Normal 3 8 6" xfId="506"/>
    <cellStyle name="Normal 3 9" xfId="150"/>
    <cellStyle name="Normal 3 9 2" xfId="217"/>
    <cellStyle name="Normal 3 9 2 2" xfId="251"/>
    <cellStyle name="Normal 3 9 2 2 2" xfId="442"/>
    <cellStyle name="Normal 3 9 2 2 2 2" xfId="443"/>
    <cellStyle name="Normal 3 9 2 2 2 2 2" xfId="773"/>
    <cellStyle name="Normal 3 9 2 2 2 3" xfId="772"/>
    <cellStyle name="Normal 3 9 2 2 3" xfId="444"/>
    <cellStyle name="Normal 3 9 2 2 3 2" xfId="774"/>
    <cellStyle name="Normal 3 9 2 2 4" xfId="582"/>
    <cellStyle name="Normal 3 9 2 3" xfId="445"/>
    <cellStyle name="Normal 3 9 2 3 2" xfId="446"/>
    <cellStyle name="Normal 3 9 2 3 2 2" xfId="776"/>
    <cellStyle name="Normal 3 9 2 3 3" xfId="775"/>
    <cellStyle name="Normal 3 9 2 4" xfId="447"/>
    <cellStyle name="Normal 3 9 2 4 2" xfId="777"/>
    <cellStyle name="Normal 3 9 2 5" xfId="548"/>
    <cellStyle name="Normal 3 9 3" xfId="234"/>
    <cellStyle name="Normal 3 9 3 2" xfId="448"/>
    <cellStyle name="Normal 3 9 3 2 2" xfId="449"/>
    <cellStyle name="Normal 3 9 3 2 2 2" xfId="779"/>
    <cellStyle name="Normal 3 9 3 2 3" xfId="778"/>
    <cellStyle name="Normal 3 9 3 3" xfId="450"/>
    <cellStyle name="Normal 3 9 3 3 2" xfId="780"/>
    <cellStyle name="Normal 3 9 3 4" xfId="565"/>
    <cellStyle name="Normal 3 9 4" xfId="451"/>
    <cellStyle name="Normal 3 9 4 2" xfId="452"/>
    <cellStyle name="Normal 3 9 4 2 2" xfId="782"/>
    <cellStyle name="Normal 3 9 4 3" xfId="781"/>
    <cellStyle name="Normal 3 9 5" xfId="453"/>
    <cellStyle name="Normal 3 9 5 2" xfId="783"/>
    <cellStyle name="Normal 3 9 6" xfId="507"/>
    <cellStyle name="Normal 4" xfId="151"/>
    <cellStyle name="Normal 4 2" xfId="218"/>
    <cellStyle name="Normal 4 2 2" xfId="252"/>
    <cellStyle name="Normal 4 2 2 2" xfId="454"/>
    <cellStyle name="Normal 4 2 2 2 2" xfId="455"/>
    <cellStyle name="Normal 4 2 2 2 2 2" xfId="785"/>
    <cellStyle name="Normal 4 2 2 2 3" xfId="784"/>
    <cellStyle name="Normal 4 2 2 3" xfId="456"/>
    <cellStyle name="Normal 4 2 2 3 2" xfId="786"/>
    <cellStyle name="Normal 4 2 2 4" xfId="583"/>
    <cellStyle name="Normal 4 2 3" xfId="457"/>
    <cellStyle name="Normal 4 2 3 2" xfId="458"/>
    <cellStyle name="Normal 4 2 3 2 2" xfId="788"/>
    <cellStyle name="Normal 4 2 3 3" xfId="787"/>
    <cellStyle name="Normal 4 2 4" xfId="459"/>
    <cellStyle name="Normal 4 2 4 2" xfId="789"/>
    <cellStyle name="Normal 4 2 5" xfId="549"/>
    <cellStyle name="Normal 4 3" xfId="235"/>
    <cellStyle name="Normal 4 3 2" xfId="460"/>
    <cellStyle name="Normal 4 3 2 2" xfId="461"/>
    <cellStyle name="Normal 4 3 2 2 2" xfId="791"/>
    <cellStyle name="Normal 4 3 2 3" xfId="790"/>
    <cellStyle name="Normal 4 3 3" xfId="462"/>
    <cellStyle name="Normal 4 3 3 2" xfId="792"/>
    <cellStyle name="Normal 4 3 4" xfId="566"/>
    <cellStyle name="Normal 4 4" xfId="463"/>
    <cellStyle name="Normal 4 4 2" xfId="464"/>
    <cellStyle name="Normal 4 4 2 2" xfId="794"/>
    <cellStyle name="Normal 4 4 3" xfId="793"/>
    <cellStyle name="Normal 4 5" xfId="465"/>
    <cellStyle name="Normal 4 5 2" xfId="795"/>
    <cellStyle name="Normal 4 6" xfId="508"/>
    <cellStyle name="Normal 5" xfId="152"/>
    <cellStyle name="Normal 6" xfId="466"/>
    <cellStyle name="Normal 6 2" xfId="467"/>
    <cellStyle name="Normal 7" xfId="847"/>
    <cellStyle name="Normal 8" xfId="856"/>
    <cellStyle name="Normal_Tables" xfId="255"/>
    <cellStyle name="Note" xfId="153"/>
    <cellStyle name="Note 10" xfId="831"/>
    <cellStyle name="Note 2" xfId="154"/>
    <cellStyle name="Note 2 2" xfId="830"/>
    <cellStyle name="Note 3" xfId="155"/>
    <cellStyle name="Note 3 2" xfId="829"/>
    <cellStyle name="Note 4" xfId="156"/>
    <cellStyle name="Note 4 2" xfId="828"/>
    <cellStyle name="Note 5" xfId="157"/>
    <cellStyle name="Note 5 2" xfId="827"/>
    <cellStyle name="Note 6" xfId="158"/>
    <cellStyle name="Note 6 2" xfId="826"/>
    <cellStyle name="Note 7" xfId="159"/>
    <cellStyle name="Note 7 2" xfId="800"/>
    <cellStyle name="Note 8" xfId="160"/>
    <cellStyle name="Note 8 2" xfId="825"/>
    <cellStyle name="Note 9" xfId="161"/>
    <cellStyle name="Note 9 2" xfId="824"/>
    <cellStyle name="Output" xfId="162"/>
    <cellStyle name="Output 10" xfId="515"/>
    <cellStyle name="Output 11" xfId="823"/>
    <cellStyle name="Output 12" xfId="483"/>
    <cellStyle name="Output 2" xfId="163"/>
    <cellStyle name="Output 2 2" xfId="516"/>
    <cellStyle name="Output 2 3" xfId="822"/>
    <cellStyle name="Output 2 4" xfId="482"/>
    <cellStyle name="Output 3" xfId="164"/>
    <cellStyle name="Output 3 2" xfId="517"/>
    <cellStyle name="Output 3 3" xfId="821"/>
    <cellStyle name="Output 3 4" xfId="807"/>
    <cellStyle name="Output 4" xfId="165"/>
    <cellStyle name="Output 4 2" xfId="518"/>
    <cellStyle name="Output 4 3" xfId="820"/>
    <cellStyle name="Output 4 4" xfId="811"/>
    <cellStyle name="Output 5" xfId="166"/>
    <cellStyle name="Output 5 2" xfId="519"/>
    <cellStyle name="Output 5 3" xfId="802"/>
    <cellStyle name="Output 5 4" xfId="481"/>
    <cellStyle name="Output 6" xfId="167"/>
    <cellStyle name="Output 6 2" xfId="520"/>
    <cellStyle name="Output 6 3" xfId="797"/>
    <cellStyle name="Output 6 4" xfId="480"/>
    <cellStyle name="Output 7" xfId="168"/>
    <cellStyle name="Output 7 2" xfId="521"/>
    <cellStyle name="Output 7 3" xfId="470"/>
    <cellStyle name="Output 7 4" xfId="479"/>
    <cellStyle name="Output 8" xfId="169"/>
    <cellStyle name="Output 8 2" xfId="522"/>
    <cellStyle name="Output 8 3" xfId="819"/>
    <cellStyle name="Output 8 4" xfId="478"/>
    <cellStyle name="Output 9" xfId="170"/>
    <cellStyle name="Output 9 2" xfId="523"/>
    <cellStyle name="Output 9 3" xfId="818"/>
    <cellStyle name="Output 9 4" xfId="477"/>
    <cellStyle name="Percent" xfId="1"/>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Title" xfId="189"/>
    <cellStyle name="Title 2" xfId="190"/>
    <cellStyle name="Title 3" xfId="849"/>
    <cellStyle name="Total" xfId="191"/>
    <cellStyle name="Total 10" xfId="524"/>
    <cellStyle name="Total 11" xfId="801"/>
    <cellStyle name="Total 12" xfId="476"/>
    <cellStyle name="Total 2" xfId="192"/>
    <cellStyle name="Total 2 2" xfId="525"/>
    <cellStyle name="Total 2 3" xfId="796"/>
    <cellStyle name="Total 2 4" xfId="475"/>
    <cellStyle name="Total 3" xfId="193"/>
    <cellStyle name="Total 3 2" xfId="526"/>
    <cellStyle name="Total 3 3" xfId="817"/>
    <cellStyle name="Total 3 4" xfId="474"/>
    <cellStyle name="Total 4" xfId="194"/>
    <cellStyle name="Total 4 2" xfId="527"/>
    <cellStyle name="Total 4 3" xfId="816"/>
    <cellStyle name="Total 4 4" xfId="473"/>
    <cellStyle name="Total 5" xfId="195"/>
    <cellStyle name="Total 5 2" xfId="528"/>
    <cellStyle name="Total 5 3" xfId="815"/>
    <cellStyle name="Total 5 4" xfId="806"/>
    <cellStyle name="Total 6" xfId="196"/>
    <cellStyle name="Total 6 2" xfId="529"/>
    <cellStyle name="Total 6 3" xfId="814"/>
    <cellStyle name="Total 6 4" xfId="810"/>
    <cellStyle name="Total 7" xfId="197"/>
    <cellStyle name="Total 7 2" xfId="530"/>
    <cellStyle name="Total 7 3" xfId="813"/>
    <cellStyle name="Total 7 4" xfId="832"/>
    <cellStyle name="Total 8" xfId="198"/>
    <cellStyle name="Total 8 2" xfId="531"/>
    <cellStyle name="Total 8 3" xfId="812"/>
    <cellStyle name="Total 8 4" xfId="472"/>
    <cellStyle name="Total 9" xfId="199"/>
    <cellStyle name="Total 9 2" xfId="532"/>
    <cellStyle name="Total 9 3" xfId="799"/>
    <cellStyle name="Total 9 4" xfId="471"/>
    <cellStyle name="Warning Text" xfId="200"/>
    <cellStyle name="Warning Text 2" xfId="201"/>
  </cellStyles>
  <dxfs count="59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2"/>
      <tableStyleElement type="secondRowStripe" dxfId="591"/>
      <tableStyleElement type="firstColumnStripe" dxfId="590"/>
      <tableStyleElement type="secondColumnStripe" dxfId="58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2" hidden="1" customWidth="1"/>
    <col min="2" max="2" width="28.44140625" style="52" customWidth="1"/>
    <col min="3" max="3" width="60.6640625" style="52" customWidth="1"/>
    <col min="4" max="4" width="9" style="52" customWidth="1"/>
    <col min="5" max="6" width="0" style="52" hidden="1" customWidth="1"/>
    <col min="7" max="7" width="9" style="52" hidden="1" customWidth="1"/>
    <col min="8" max="16384" width="9" style="52" hidden="1"/>
  </cols>
  <sheetData>
    <row r="1" spans="1:6" ht="19.2" x14ac:dyDescent="0.25">
      <c r="B1" s="93" t="s">
        <v>345</v>
      </c>
      <c r="C1" s="94"/>
    </row>
    <row r="2" spans="1:6" x14ac:dyDescent="0.25"/>
    <row r="3" spans="1:6" x14ac:dyDescent="0.25">
      <c r="B3" s="149" t="s">
        <v>348</v>
      </c>
      <c r="C3" s="150" t="s">
        <v>350</v>
      </c>
      <c r="F3" s="53"/>
    </row>
    <row r="4" spans="1:6" x14ac:dyDescent="0.25">
      <c r="A4" s="453" t="s">
        <v>502</v>
      </c>
      <c r="B4" s="151" t="s">
        <v>45</v>
      </c>
      <c r="C4" s="452" t="s">
        <v>496</v>
      </c>
    </row>
    <row r="5" spans="1:6" x14ac:dyDescent="0.25">
      <c r="B5" s="151" t="s">
        <v>215</v>
      </c>
      <c r="C5" s="452" t="s">
        <v>496</v>
      </c>
    </row>
    <row r="6" spans="1:6" x14ac:dyDescent="0.25">
      <c r="B6" s="151" t="s">
        <v>216</v>
      </c>
      <c r="C6" s="452" t="s">
        <v>499</v>
      </c>
    </row>
    <row r="7" spans="1:6" x14ac:dyDescent="0.25">
      <c r="B7" s="151" t="s">
        <v>128</v>
      </c>
      <c r="C7" s="452"/>
    </row>
    <row r="8" spans="1:6" x14ac:dyDescent="0.25">
      <c r="B8" s="151" t="s">
        <v>36</v>
      </c>
      <c r="C8" s="452"/>
    </row>
    <row r="9" spans="1:6" x14ac:dyDescent="0.25">
      <c r="B9" s="151" t="s">
        <v>41</v>
      </c>
      <c r="C9" s="452" t="s">
        <v>500</v>
      </c>
    </row>
    <row r="10" spans="1:6" x14ac:dyDescent="0.25">
      <c r="B10" s="151" t="s">
        <v>58</v>
      </c>
      <c r="C10" s="452" t="s">
        <v>496</v>
      </c>
    </row>
    <row r="11" spans="1:6" x14ac:dyDescent="0.25">
      <c r="B11" s="151" t="s">
        <v>349</v>
      </c>
      <c r="C11" s="452" t="s">
        <v>501</v>
      </c>
    </row>
    <row r="12" spans="1:6" x14ac:dyDescent="0.25">
      <c r="B12" s="151" t="s">
        <v>35</v>
      </c>
      <c r="C12" s="452" t="s">
        <v>191</v>
      </c>
    </row>
    <row r="13" spans="1:6" x14ac:dyDescent="0.25">
      <c r="B13" s="151" t="s">
        <v>50</v>
      </c>
      <c r="C13" s="452" t="s">
        <v>191</v>
      </c>
    </row>
    <row r="14" spans="1:6" x14ac:dyDescent="0.25">
      <c r="B14" s="151" t="s">
        <v>51</v>
      </c>
      <c r="C14" s="452" t="s">
        <v>498</v>
      </c>
    </row>
    <row r="15" spans="1:6" x14ac:dyDescent="0.25">
      <c r="B15" s="151" t="s">
        <v>217</v>
      </c>
      <c r="C15" s="452" t="s">
        <v>133</v>
      </c>
    </row>
    <row r="16" spans="1:6" x14ac:dyDescent="0.25">
      <c r="B16" s="151" t="s">
        <v>434</v>
      </c>
      <c r="C16" s="451" t="s">
        <v>133</v>
      </c>
    </row>
    <row r="17" spans="1:3" x14ac:dyDescent="0.25">
      <c r="B17" s="152" t="s">
        <v>219</v>
      </c>
      <c r="C17" s="454" t="s">
        <v>135</v>
      </c>
    </row>
    <row r="18" spans="1:3" x14ac:dyDescent="0.25">
      <c r="B18" s="151" t="s">
        <v>218</v>
      </c>
      <c r="C18" s="452" t="s">
        <v>135</v>
      </c>
    </row>
    <row r="19" spans="1:3" x14ac:dyDescent="0.25">
      <c r="A19" s="166"/>
      <c r="B19" s="153" t="s">
        <v>53</v>
      </c>
      <c r="C19" s="452" t="s">
        <v>497</v>
      </c>
    </row>
    <row r="20" spans="1:3" x14ac:dyDescent="0.25">
      <c r="A20" s="166" t="s">
        <v>491</v>
      </c>
      <c r="B20" s="44"/>
    </row>
    <row r="21" spans="1:3" x14ac:dyDescent="0.25">
      <c r="B21" s="44"/>
    </row>
    <row r="22" spans="1:3" x14ac:dyDescent="0.25">
      <c r="B22" s="44" t="s">
        <v>397</v>
      </c>
    </row>
    <row r="23" spans="1:3" x14ac:dyDescent="0.25">
      <c r="B23" s="91" t="s">
        <v>398</v>
      </c>
    </row>
    <row r="24" spans="1:3" x14ac:dyDescent="0.25">
      <c r="B24" s="92" t="s">
        <v>202</v>
      </c>
    </row>
    <row r="25" spans="1:3" x14ac:dyDescent="0.25">
      <c r="B25" s="91" t="s">
        <v>307</v>
      </c>
    </row>
    <row r="26" spans="1:3" x14ac:dyDescent="0.25">
      <c r="B26" s="91"/>
    </row>
    <row r="27" spans="1:3" ht="158.4" x14ac:dyDescent="0.25">
      <c r="B27" s="91"/>
      <c r="C27" s="101"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3" hidden="1" customWidth="1"/>
    <col min="2" max="2" width="69.44140625" style="21" customWidth="1"/>
    <col min="3" max="3" width="15" style="21" customWidth="1"/>
    <col min="4" max="5" width="20.44140625" style="11" customWidth="1"/>
    <col min="6" max="6" width="20.44140625" style="13" customWidth="1"/>
    <col min="7" max="11" width="20.44140625" style="11" customWidth="1"/>
    <col min="12" max="12" width="20.44140625" style="13" customWidth="1"/>
    <col min="13" max="17" width="20.44140625" style="11" customWidth="1"/>
    <col min="18" max="18" width="20.44140625" style="13" customWidth="1"/>
    <col min="19" max="20" width="20.44140625" style="11" customWidth="1"/>
    <col min="21" max="22" width="20.6640625" style="11" customWidth="1"/>
    <col min="23" max="23" width="20.6640625" style="13" customWidth="1"/>
    <col min="24" max="25" width="20.6640625" style="11" customWidth="1"/>
    <col min="26" max="26" width="20.6640625" style="13" customWidth="1"/>
    <col min="27" max="28" width="20.6640625" style="11" customWidth="1"/>
    <col min="29" max="29" width="20.6640625" style="13" customWidth="1"/>
    <col min="30" max="30" width="20.44140625" style="13" customWidth="1"/>
    <col min="31" max="31" width="20.44140625" style="11" customWidth="1"/>
    <col min="32" max="32" width="20.44140625" style="13" customWidth="1"/>
    <col min="33" max="36" width="20.44140625" style="11" customWidth="1"/>
    <col min="37" max="37" width="20.44140625" style="13" customWidth="1"/>
    <col min="38" max="41" width="20.44140625" style="11" customWidth="1"/>
    <col min="42" max="42" width="20.44140625" style="13" customWidth="1"/>
    <col min="43" max="49" width="20.44140625" style="11" customWidth="1"/>
    <col min="50" max="51" width="9.33203125" style="11" customWidth="1"/>
    <col min="52" max="16384" width="9.33203125" style="11"/>
  </cols>
  <sheetData>
    <row r="1" spans="1:49" ht="19.2" x14ac:dyDescent="0.25">
      <c r="B1" s="97" t="s">
        <v>346</v>
      </c>
      <c r="D1" s="9"/>
    </row>
    <row r="2" spans="1:49" x14ac:dyDescent="0.25"/>
    <row r="3" spans="1:49" s="43" customFormat="1" ht="107.4" customHeight="1" x14ac:dyDescent="0.25">
      <c r="B3" s="243" t="s">
        <v>348</v>
      </c>
      <c r="C3" s="244" t="s">
        <v>220</v>
      </c>
      <c r="D3" s="245" t="s">
        <v>436</v>
      </c>
      <c r="E3" s="246" t="s">
        <v>437</v>
      </c>
      <c r="F3" s="246" t="s">
        <v>438</v>
      </c>
      <c r="G3" s="246" t="s">
        <v>400</v>
      </c>
      <c r="H3" s="246" t="s">
        <v>401</v>
      </c>
      <c r="I3" s="245" t="s">
        <v>439</v>
      </c>
      <c r="J3" s="245" t="s">
        <v>440</v>
      </c>
      <c r="K3" s="246" t="s">
        <v>441</v>
      </c>
      <c r="L3" s="246" t="s">
        <v>442</v>
      </c>
      <c r="M3" s="246" t="s">
        <v>402</v>
      </c>
      <c r="N3" s="246" t="s">
        <v>403</v>
      </c>
      <c r="O3" s="245" t="s">
        <v>443</v>
      </c>
      <c r="P3" s="245" t="s">
        <v>468</v>
      </c>
      <c r="Q3" s="246" t="s">
        <v>444</v>
      </c>
      <c r="R3" s="246" t="s">
        <v>445</v>
      </c>
      <c r="S3" s="246" t="s">
        <v>404</v>
      </c>
      <c r="T3" s="246" t="s">
        <v>405</v>
      </c>
      <c r="U3" s="245" t="s">
        <v>446</v>
      </c>
      <c r="V3" s="246" t="s">
        <v>447</v>
      </c>
      <c r="W3" s="246" t="s">
        <v>448</v>
      </c>
      <c r="X3" s="245" t="s">
        <v>449</v>
      </c>
      <c r="Y3" s="246" t="s">
        <v>450</v>
      </c>
      <c r="Z3" s="246" t="s">
        <v>451</v>
      </c>
      <c r="AA3" s="245" t="s">
        <v>452</v>
      </c>
      <c r="AB3" s="246" t="s">
        <v>453</v>
      </c>
      <c r="AC3" s="246" t="s">
        <v>454</v>
      </c>
      <c r="AD3" s="245" t="s">
        <v>455</v>
      </c>
      <c r="AE3" s="246" t="s">
        <v>456</v>
      </c>
      <c r="AF3" s="246" t="s">
        <v>457</v>
      </c>
      <c r="AG3" s="246" t="s">
        <v>406</v>
      </c>
      <c r="AH3" s="246" t="s">
        <v>407</v>
      </c>
      <c r="AI3" s="245" t="s">
        <v>458</v>
      </c>
      <c r="AJ3" s="246" t="s">
        <v>459</v>
      </c>
      <c r="AK3" s="246" t="s">
        <v>460</v>
      </c>
      <c r="AL3" s="246" t="s">
        <v>408</v>
      </c>
      <c r="AM3" s="246" t="s">
        <v>409</v>
      </c>
      <c r="AN3" s="245" t="s">
        <v>461</v>
      </c>
      <c r="AO3" s="246" t="s">
        <v>462</v>
      </c>
      <c r="AP3" s="246" t="s">
        <v>463</v>
      </c>
      <c r="AQ3" s="246" t="s">
        <v>399</v>
      </c>
      <c r="AR3" s="246" t="s">
        <v>410</v>
      </c>
      <c r="AS3" s="245" t="s">
        <v>464</v>
      </c>
      <c r="AT3" s="247" t="s">
        <v>465</v>
      </c>
      <c r="AU3" s="247" t="s">
        <v>435</v>
      </c>
      <c r="AV3" s="247" t="s">
        <v>466</v>
      </c>
      <c r="AW3" s="248" t="s">
        <v>467</v>
      </c>
    </row>
    <row r="4" spans="1:49" ht="16.8" x14ac:dyDescent="0.25">
      <c r="B4" s="231" t="s">
        <v>221</v>
      </c>
      <c r="C4" s="203"/>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25">
      <c r="B5" s="232" t="s">
        <v>222</v>
      </c>
      <c r="C5" s="204"/>
      <c r="D5" s="8">
        <f>SUM('Pt 2 Premium and Claims'!D$5,'Pt 2 Premium and Claims'!D$6,-'Pt 2 Premium and Claims'!D$7,-'Pt 2 Premium and Claims'!D$13,'Pt 2 Premium and Claims'!D$14:'Pt 2 Premium and Claims'!D$17)</f>
        <v>28152751</v>
      </c>
      <c r="E5" s="7">
        <f>SUM('Pt 2 Premium and Claims'!E$5,'Pt 2 Premium and Claims'!E$6,-'Pt 2 Premium and Claims'!E$7,-'Pt 2 Premium and Claims'!E$13,'Pt 2 Premium and Claims'!E$14:'Pt 2 Premium and Claims'!E$17)</f>
        <v>18023504.77</v>
      </c>
      <c r="F5" s="7">
        <f>SUM('Pt 2 Premium and Claims'!F$5,'Pt 2 Premium and Claims'!F$6,-'Pt 2 Premium and Claims'!F$7,-'Pt 2 Premium and Claims'!F$13,'Pt 2 Premium and Claims'!F$14:'Pt 2 Premium and Claims'!F$17)</f>
        <v>0</v>
      </c>
      <c r="G5" s="7">
        <f>SUM('Pt 2 Premium and Claims'!G$5,'Pt 2 Premium and Claims'!G$6,-'Pt 2 Premium and Claims'!G$7,-'Pt 2 Premium and Claims'!G$13,'Pt 2 Premium and Claims'!G$14:'Pt 2 Premium and Claims'!G$17)</f>
        <v>0</v>
      </c>
      <c r="H5" s="7">
        <f>SUM('Pt 2 Premium and Claims'!H$5,'Pt 2 Premium and Claims'!H$6,-'Pt 2 Premium and Claims'!H$7,-'Pt 2 Premium and Claims'!H$13,'Pt 2 Premium and Claims'!H$14:'Pt 2 Premium and Claims'!H$17)</f>
        <v>0</v>
      </c>
      <c r="I5" s="8">
        <f>SUM('Pt 2 Premium and Claims'!I$5,'Pt 2 Premium and Claims'!I$6,-'Pt 2 Premium and Claims'!I$7,-'Pt 2 Premium and Claims'!I$13,'Pt 2 Premium and Claims'!I$14:'Pt 2 Premium and Claims'!I$16)</f>
        <v>16763931.24</v>
      </c>
      <c r="J5" s="8">
        <f>SUM('Pt 2 Premium and Claims'!J$5,'Pt 2 Premium and Claims'!J$6,-'Pt 2 Premium and Claims'!J$7,-'Pt 2 Premium and Claims'!J$13,'Pt 2 Premium and Claims'!J$14,'Pt 2 Premium and Claims'!J$16:'Pt 2 Premium and Claims'!J$17)</f>
        <v>0</v>
      </c>
      <c r="K5" s="7">
        <f>SUM('Pt 2 Premium and Claims'!K$5,'Pt 2 Premium and Claims'!K$6,-'Pt 2 Premium and Claims'!K$7,-'Pt 2 Premium and Claims'!K$13,'Pt 2 Premium and Claims'!K$14,'Pt 2 Premium and Claims'!K$16:'Pt 2 Premium and Claims'!K$17)</f>
        <v>0</v>
      </c>
      <c r="L5" s="7">
        <f>SUM('Pt 2 Premium and Claims'!L$5,'Pt 2 Premium and Claims'!L$6,-'Pt 2 Premium and Claims'!L$7,-'Pt 2 Premium and Claims'!L$13,'Pt 2 Premium and Claims'!L$14,'Pt 2 Premium and Claims'!L$16:'Pt 2 Premium and Claims'!L$17)</f>
        <v>0</v>
      </c>
      <c r="M5" s="7">
        <f>SUM('Pt 2 Premium and Claims'!M$5,'Pt 2 Premium and Claims'!M$6,-'Pt 2 Premium and Claims'!M$7,-'Pt 2 Premium and Claims'!M$13,'Pt 2 Premium and Claims'!M$14,'Pt 2 Premium and Claims'!M$16:'Pt 2 Premium and Claims'!M$17)</f>
        <v>0</v>
      </c>
      <c r="N5" s="7">
        <f>SUM('Pt 2 Premium and Claims'!N$5,'Pt 2 Premium and Claims'!N$6,-'Pt 2 Premium and Claims'!N$7,-'Pt 2 Premium and Claims'!N$13,'Pt 2 Premium and Claims'!N$14,'Pt 2 Premium and Claims'!N$16:'Pt 2 Premium and Claims'!N$17)</f>
        <v>0</v>
      </c>
      <c r="O5" s="8">
        <f>SUM('Pt 2 Premium and Claims'!O$5,'Pt 2 Premium and Claims'!O$6,-'Pt 2 Premium and Claims'!O$7,-'Pt 2 Premium and Claims'!O$13,'Pt 2 Premium and Claims'!O$14,'Pt 2 Premium and Claims'!O$16)</f>
        <v>0</v>
      </c>
      <c r="P5" s="8">
        <f>SUM('Pt 2 Premium and Claims'!P$5,'Pt 2 Premium and Claims'!P$6,-'Pt 2 Premium and Claims'!P$7,-'Pt 2 Premium and Claims'!P$13,'Pt 2 Premium and Claims'!P$14)</f>
        <v>0</v>
      </c>
      <c r="Q5" s="7">
        <f>SUM('Pt 2 Premium and Claims'!Q$5,'Pt 2 Premium and Claims'!Q$6,-'Pt 2 Premium and Claims'!Q$7,-'Pt 2 Premium and Claims'!Q$13,'Pt 2 Premium and Claims'!Q$14)</f>
        <v>0</v>
      </c>
      <c r="R5" s="7">
        <f>SUM('Pt 2 Premium and Claims'!R$5,'Pt 2 Premium and Claims'!R$6,-'Pt 2 Premium and Claims'!R$7,-'Pt 2 Premium and Claims'!R$13,'Pt 2 Premium and Claims'!R$14)</f>
        <v>0</v>
      </c>
      <c r="S5" s="7">
        <f>SUM('Pt 2 Premium and Claims'!S$5,'Pt 2 Premium and Claims'!S$6,-'Pt 2 Premium and Claims'!S$7,-'Pt 2 Premium and Claims'!S$13,'Pt 2 Premium and Claims'!S$14)</f>
        <v>0</v>
      </c>
      <c r="T5" s="7">
        <f>SUM('Pt 2 Premium and Claims'!T$5,'Pt 2 Premium and Claims'!T$6,-'Pt 2 Premium and Claims'!T$7,-'Pt 2 Premium and Claims'!T$13,'Pt 2 Premium and Claims'!T$14)</f>
        <v>0</v>
      </c>
      <c r="U5" s="8">
        <f>SUM('Pt 2 Premium and Claims'!U$5,'Pt 2 Premium and Claims'!U$6,-'Pt 2 Premium and Claims'!U$7,-'Pt 2 Premium and Claims'!U$13,'Pt 2 Premium and Claims'!U$14)</f>
        <v>0</v>
      </c>
      <c r="V5" s="7">
        <f>SUM('Pt 2 Premium and Claims'!V$5,'Pt 2 Premium and Claims'!V$6,-'Pt 2 Premium and Claims'!V$7,-'Pt 2 Premium and Claims'!V$13,'Pt 2 Premium and Claims'!V$14)</f>
        <v>0</v>
      </c>
      <c r="W5" s="7">
        <f>SUM('Pt 2 Premium and Claims'!W$5,'Pt 2 Premium and Claims'!W$6,-'Pt 2 Premium and Claims'!W$7,-'Pt 2 Premium and Claims'!W$13,'Pt 2 Premium and Claims'!W$14)</f>
        <v>0</v>
      </c>
      <c r="X5" s="8">
        <f>SUM('Pt 2 Premium and Claims'!X$5,'Pt 2 Premium and Claims'!X$6,-'Pt 2 Premium and Claims'!X$7,-'Pt 2 Premium and Claims'!X$13,'Pt 2 Premium and Claims'!X$14)</f>
        <v>0</v>
      </c>
      <c r="Y5" s="7">
        <f>SUM('Pt 2 Premium and Claims'!Y$5,'Pt 2 Premium and Claims'!Y$6,-'Pt 2 Premium and Claims'!Y$7,-'Pt 2 Premium and Claims'!Y$13,'Pt 2 Premium and Claims'!Y$14)</f>
        <v>0</v>
      </c>
      <c r="Z5" s="7">
        <f>SUM('Pt 2 Premium and Claims'!Z$5,'Pt 2 Premium and Claims'!Z$6,-'Pt 2 Premium and Claims'!Z$7,-'Pt 2 Premium and Claims'!Z$13,'Pt 2 Premium and Claims'!Z$14)</f>
        <v>0</v>
      </c>
      <c r="AA5" s="8">
        <f>SUM('Pt 2 Premium and Claims'!AA$5,'Pt 2 Premium and Claims'!AA$6,-'Pt 2 Premium and Claims'!AA$7,-'Pt 2 Premium and Claims'!AA$13,'Pt 2 Premium and Claims'!AA$14)</f>
        <v>0</v>
      </c>
      <c r="AB5" s="7">
        <f>SUM('Pt 2 Premium and Claims'!AB$5,'Pt 2 Premium and Claims'!AB$6,-'Pt 2 Premium and Claims'!AB$7,-'Pt 2 Premium and Claims'!AB$13,'Pt 2 Premium and Claims'!AB$14)</f>
        <v>0</v>
      </c>
      <c r="AC5" s="7">
        <f>SUM('Pt 2 Premium and Claims'!AC$5,'Pt 2 Premium and Claims'!AC$6,-'Pt 2 Premium and Claims'!AC$7,-'Pt 2 Premium and Claims'!AC$13,'Pt 2 Premium and Claims'!AC$14)</f>
        <v>0</v>
      </c>
      <c r="AD5" s="214"/>
      <c r="AE5" s="268"/>
      <c r="AF5" s="268"/>
      <c r="AG5" s="268"/>
      <c r="AH5" s="269"/>
      <c r="AI5" s="214"/>
      <c r="AJ5" s="268"/>
      <c r="AK5" s="268"/>
      <c r="AL5" s="268"/>
      <c r="AM5" s="269"/>
      <c r="AN5" s="8">
        <f>SUM('Pt 2 Premium and Claims'!AN$5,'Pt 2 Premium and Claims'!AN$6,-'Pt 2 Premium and Claims'!AN$7,-'Pt 2 Premium and Claims'!AN$13,'Pt 2 Premium and Claims'!AN$14)</f>
        <v>0</v>
      </c>
      <c r="AO5" s="7">
        <f>SUM('Pt 2 Premium and Claims'!AO$5,'Pt 2 Premium and Claims'!AO$6,-'Pt 2 Premium and Claims'!AO$7,-'Pt 2 Premium and Claims'!AO$13,'Pt 2 Premium and Claims'!AO$14)</f>
        <v>0</v>
      </c>
      <c r="AP5" s="7">
        <f>SUM('Pt 2 Premium and Claims'!AP$5,'Pt 2 Premium and Claims'!AP$6,-'Pt 2 Premium and Claims'!AP$7,-'Pt 2 Premium and Claims'!AP$13,'Pt 2 Premium and Claims'!AP$14)</f>
        <v>0</v>
      </c>
      <c r="AQ5" s="7">
        <f>SUM('Pt 2 Premium and Claims'!AQ$5,'Pt 2 Premium and Claims'!AQ$6,-'Pt 2 Premium and Claims'!AQ$7,-'Pt 2 Premium and Claims'!AQ$13,'Pt 2 Premium and Claims'!AQ$14)</f>
        <v>0</v>
      </c>
      <c r="AR5" s="7">
        <f>SUM('Pt 2 Premium and Claims'!AR$5,'Pt 2 Premium and Claims'!AR$6,-'Pt 2 Premium and Claims'!AR$7,-'Pt 2 Premium and Claims'!AR$13,'Pt 2 Premium and Claims'!AR$14)</f>
        <v>0</v>
      </c>
      <c r="AS5" s="8">
        <f>SUM('Pt 2 Premium and Claims'!AS$5,'Pt 2 Premium and Claims'!AS$6,-'Pt 2 Premium and Claims'!AS$7,-'Pt 2 Premium and Claims'!AS$13,'Pt 2 Premium and Claims'!AS$14)</f>
        <v>865641807.70000005</v>
      </c>
      <c r="AT5" s="4">
        <f>SUM('Pt 2 Premium and Claims'!AT$5,'Pt 2 Premium and Claims'!AT$6,-'Pt 2 Premium and Claims'!AT$7,-'Pt 2 Premium and Claims'!AT$13,'Pt 2 Premium and Claims'!AT$14)</f>
        <v>0</v>
      </c>
      <c r="AU5" s="4">
        <f>SUM('Pt 2 Premium and Claims'!AU$5,'Pt 2 Premium and Claims'!AU$6,-'Pt 2 Premium and Claims'!AU$7,-'Pt 2 Premium and Claims'!AU$13,'Pt 2 Premium and Claims'!AU$14)</f>
        <v>183874706.5</v>
      </c>
      <c r="AV5" s="216"/>
      <c r="AW5" s="290"/>
    </row>
    <row r="6" spans="1:49" x14ac:dyDescent="0.25">
      <c r="B6" s="233" t="s">
        <v>223</v>
      </c>
      <c r="C6" s="205" t="s">
        <v>12</v>
      </c>
      <c r="D6" s="217">
        <v>0</v>
      </c>
      <c r="E6" s="218">
        <v>0</v>
      </c>
      <c r="F6" s="218">
        <v>0</v>
      </c>
      <c r="G6" s="219">
        <v>0</v>
      </c>
      <c r="H6" s="219">
        <v>0</v>
      </c>
      <c r="I6" s="220">
        <v>0</v>
      </c>
      <c r="J6" s="387">
        <v>0</v>
      </c>
      <c r="K6" s="387">
        <v>0</v>
      </c>
      <c r="L6" s="387">
        <v>0</v>
      </c>
      <c r="M6" s="387">
        <v>0</v>
      </c>
      <c r="N6" s="387">
        <v>0</v>
      </c>
      <c r="O6" s="387">
        <v>0</v>
      </c>
      <c r="P6" s="387">
        <v>0</v>
      </c>
      <c r="Q6" s="387">
        <v>0</v>
      </c>
      <c r="R6" s="387">
        <v>0</v>
      </c>
      <c r="S6" s="387">
        <v>0</v>
      </c>
      <c r="T6" s="387">
        <v>0</v>
      </c>
      <c r="U6" s="387">
        <v>0</v>
      </c>
      <c r="V6" s="387">
        <v>0</v>
      </c>
      <c r="W6" s="387">
        <v>0</v>
      </c>
      <c r="X6" s="387">
        <v>0</v>
      </c>
      <c r="Y6" s="387">
        <v>0</v>
      </c>
      <c r="Z6" s="387">
        <v>0</v>
      </c>
      <c r="AA6" s="387">
        <v>0</v>
      </c>
      <c r="AB6" s="387">
        <v>0</v>
      </c>
      <c r="AC6" s="387">
        <v>0</v>
      </c>
      <c r="AD6" s="387">
        <v>0</v>
      </c>
      <c r="AE6" s="264"/>
      <c r="AF6" s="264"/>
      <c r="AG6" s="264"/>
      <c r="AH6" s="264"/>
      <c r="AI6" s="387">
        <v>0</v>
      </c>
      <c r="AJ6" s="264"/>
      <c r="AK6" s="264"/>
      <c r="AL6" s="264"/>
      <c r="AM6" s="264"/>
      <c r="AN6" s="387">
        <v>0</v>
      </c>
      <c r="AO6" s="387">
        <v>0</v>
      </c>
      <c r="AP6" s="387">
        <v>0</v>
      </c>
      <c r="AQ6" s="387">
        <v>0</v>
      </c>
      <c r="AR6" s="387">
        <v>0</v>
      </c>
      <c r="AS6" s="387">
        <v>0</v>
      </c>
      <c r="AT6" s="387">
        <v>0</v>
      </c>
      <c r="AU6" s="387">
        <v>0</v>
      </c>
      <c r="AV6" s="284"/>
      <c r="AW6" s="291"/>
    </row>
    <row r="7" spans="1:49" x14ac:dyDescent="0.25">
      <c r="B7" s="233" t="s">
        <v>224</v>
      </c>
      <c r="C7" s="205" t="s">
        <v>13</v>
      </c>
      <c r="D7" s="217">
        <v>0</v>
      </c>
      <c r="E7" s="218">
        <v>0</v>
      </c>
      <c r="F7" s="218">
        <v>0</v>
      </c>
      <c r="G7" s="218">
        <v>0</v>
      </c>
      <c r="H7" s="218">
        <v>0</v>
      </c>
      <c r="I7" s="217">
        <v>0</v>
      </c>
      <c r="J7" s="387">
        <v>0</v>
      </c>
      <c r="K7" s="387">
        <v>0</v>
      </c>
      <c r="L7" s="387">
        <v>0</v>
      </c>
      <c r="M7" s="387">
        <v>0</v>
      </c>
      <c r="N7" s="387">
        <v>0</v>
      </c>
      <c r="O7" s="387">
        <v>0</v>
      </c>
      <c r="P7" s="387">
        <v>0</v>
      </c>
      <c r="Q7" s="387">
        <v>0</v>
      </c>
      <c r="R7" s="387">
        <v>0</v>
      </c>
      <c r="S7" s="387">
        <v>0</v>
      </c>
      <c r="T7" s="387">
        <v>0</v>
      </c>
      <c r="U7" s="387">
        <v>0</v>
      </c>
      <c r="V7" s="387">
        <v>0</v>
      </c>
      <c r="W7" s="387">
        <v>0</v>
      </c>
      <c r="X7" s="387">
        <v>0</v>
      </c>
      <c r="Y7" s="387">
        <v>0</v>
      </c>
      <c r="Z7" s="387">
        <v>0</v>
      </c>
      <c r="AA7" s="387">
        <v>0</v>
      </c>
      <c r="AB7" s="387">
        <v>0</v>
      </c>
      <c r="AC7" s="387">
        <v>0</v>
      </c>
      <c r="AD7" s="387">
        <v>0</v>
      </c>
      <c r="AE7" s="264"/>
      <c r="AF7" s="264"/>
      <c r="AG7" s="264"/>
      <c r="AH7" s="264"/>
      <c r="AI7" s="387">
        <v>0</v>
      </c>
      <c r="AJ7" s="264"/>
      <c r="AK7" s="264"/>
      <c r="AL7" s="264"/>
      <c r="AM7" s="264"/>
      <c r="AN7" s="387">
        <v>0</v>
      </c>
      <c r="AO7" s="387">
        <v>0</v>
      </c>
      <c r="AP7" s="387">
        <v>0</v>
      </c>
      <c r="AQ7" s="387">
        <v>0</v>
      </c>
      <c r="AR7" s="387">
        <v>0</v>
      </c>
      <c r="AS7" s="387">
        <v>0</v>
      </c>
      <c r="AT7" s="387">
        <v>0</v>
      </c>
      <c r="AU7" s="387">
        <v>0</v>
      </c>
      <c r="AV7" s="284"/>
      <c r="AW7" s="291"/>
    </row>
    <row r="8" spans="1:49" ht="26.4" x14ac:dyDescent="0.25">
      <c r="B8" s="233" t="s">
        <v>225</v>
      </c>
      <c r="C8" s="205" t="s">
        <v>59</v>
      </c>
      <c r="D8" s="217"/>
      <c r="E8" s="262"/>
      <c r="F8" s="263"/>
      <c r="G8" s="263"/>
      <c r="H8" s="263"/>
      <c r="I8" s="266"/>
      <c r="J8" s="387">
        <v>0</v>
      </c>
      <c r="K8" s="262"/>
      <c r="L8" s="263"/>
      <c r="M8" s="263"/>
      <c r="N8" s="263"/>
      <c r="O8" s="266"/>
      <c r="P8" s="387">
        <v>0</v>
      </c>
      <c r="Q8" s="262"/>
      <c r="R8" s="263"/>
      <c r="S8" s="263"/>
      <c r="T8" s="263"/>
      <c r="U8" s="387">
        <v>0</v>
      </c>
      <c r="V8" s="263"/>
      <c r="W8" s="263"/>
      <c r="X8" s="387">
        <v>0</v>
      </c>
      <c r="Y8" s="263"/>
      <c r="Z8" s="263"/>
      <c r="AA8" s="387">
        <v>0</v>
      </c>
      <c r="AB8" s="263"/>
      <c r="AC8" s="263"/>
      <c r="AD8" s="387">
        <v>0</v>
      </c>
      <c r="AE8" s="264"/>
      <c r="AF8" s="264"/>
      <c r="AG8" s="264"/>
      <c r="AH8" s="267"/>
      <c r="AI8" s="387">
        <v>0</v>
      </c>
      <c r="AJ8" s="264"/>
      <c r="AK8" s="264"/>
      <c r="AL8" s="264"/>
      <c r="AM8" s="267"/>
      <c r="AN8" s="387">
        <v>0</v>
      </c>
      <c r="AO8" s="262"/>
      <c r="AP8" s="263"/>
      <c r="AQ8" s="263"/>
      <c r="AR8" s="263"/>
      <c r="AS8" s="387">
        <v>0</v>
      </c>
      <c r="AT8" s="387">
        <v>0</v>
      </c>
      <c r="AU8" s="387">
        <v>0</v>
      </c>
      <c r="AV8" s="284"/>
      <c r="AW8" s="291"/>
    </row>
    <row r="9" spans="1:49" x14ac:dyDescent="0.25">
      <c r="B9" s="233" t="s">
        <v>226</v>
      </c>
      <c r="C9" s="205" t="s">
        <v>60</v>
      </c>
      <c r="D9" s="217"/>
      <c r="E9" s="261"/>
      <c r="F9" s="264"/>
      <c r="G9" s="264"/>
      <c r="H9" s="264"/>
      <c r="I9" s="265"/>
      <c r="J9" s="387">
        <v>0</v>
      </c>
      <c r="K9" s="261"/>
      <c r="L9" s="264"/>
      <c r="M9" s="264"/>
      <c r="N9" s="264"/>
      <c r="O9" s="265"/>
      <c r="P9" s="387">
        <v>0</v>
      </c>
      <c r="Q9" s="261"/>
      <c r="R9" s="264"/>
      <c r="S9" s="264"/>
      <c r="T9" s="264"/>
      <c r="U9" s="387">
        <v>0</v>
      </c>
      <c r="V9" s="264"/>
      <c r="W9" s="264"/>
      <c r="X9" s="387">
        <v>0</v>
      </c>
      <c r="Y9" s="264"/>
      <c r="Z9" s="264"/>
      <c r="AA9" s="387">
        <v>0</v>
      </c>
      <c r="AB9" s="264"/>
      <c r="AC9" s="264"/>
      <c r="AD9" s="387">
        <v>0</v>
      </c>
      <c r="AE9" s="264"/>
      <c r="AF9" s="264"/>
      <c r="AG9" s="264"/>
      <c r="AH9" s="267"/>
      <c r="AI9" s="387">
        <v>0</v>
      </c>
      <c r="AJ9" s="264"/>
      <c r="AK9" s="264"/>
      <c r="AL9" s="264"/>
      <c r="AM9" s="267"/>
      <c r="AN9" s="387">
        <v>0</v>
      </c>
      <c r="AO9" s="261"/>
      <c r="AP9" s="264"/>
      <c r="AQ9" s="264"/>
      <c r="AR9" s="264"/>
      <c r="AS9" s="387">
        <v>0</v>
      </c>
      <c r="AT9" s="387">
        <v>0</v>
      </c>
      <c r="AU9" s="387">
        <v>0</v>
      </c>
      <c r="AV9" s="284"/>
      <c r="AW9" s="291"/>
    </row>
    <row r="10" spans="1:49" x14ac:dyDescent="0.25">
      <c r="B10" s="233" t="s">
        <v>227</v>
      </c>
      <c r="C10" s="205" t="s">
        <v>52</v>
      </c>
      <c r="D10" s="217"/>
      <c r="E10" s="261"/>
      <c r="F10" s="264"/>
      <c r="G10" s="264"/>
      <c r="H10" s="264"/>
      <c r="I10" s="265"/>
      <c r="J10" s="387">
        <v>0</v>
      </c>
      <c r="K10" s="261"/>
      <c r="L10" s="264"/>
      <c r="M10" s="264"/>
      <c r="N10" s="264"/>
      <c r="O10" s="265"/>
      <c r="P10" s="387">
        <v>0</v>
      </c>
      <c r="Q10" s="261"/>
      <c r="R10" s="264"/>
      <c r="S10" s="264"/>
      <c r="T10" s="264"/>
      <c r="U10" s="387">
        <v>0</v>
      </c>
      <c r="V10" s="264"/>
      <c r="W10" s="264"/>
      <c r="X10" s="387">
        <v>0</v>
      </c>
      <c r="Y10" s="264"/>
      <c r="Z10" s="264"/>
      <c r="AA10" s="387">
        <v>0</v>
      </c>
      <c r="AB10" s="264"/>
      <c r="AC10" s="264"/>
      <c r="AD10" s="387">
        <v>0</v>
      </c>
      <c r="AE10" s="264"/>
      <c r="AF10" s="264"/>
      <c r="AG10" s="264"/>
      <c r="AH10" s="264"/>
      <c r="AI10" s="387">
        <v>0</v>
      </c>
      <c r="AJ10" s="264"/>
      <c r="AK10" s="264"/>
      <c r="AL10" s="264"/>
      <c r="AM10" s="264"/>
      <c r="AN10" s="387">
        <v>0</v>
      </c>
      <c r="AO10" s="261"/>
      <c r="AP10" s="264"/>
      <c r="AQ10" s="264"/>
      <c r="AR10" s="264"/>
      <c r="AS10" s="387">
        <v>0</v>
      </c>
      <c r="AT10" s="387">
        <v>0</v>
      </c>
      <c r="AU10" s="387">
        <v>0</v>
      </c>
      <c r="AV10" s="284"/>
      <c r="AW10" s="291"/>
    </row>
    <row r="11" spans="1:49" s="13" customFormat="1" ht="16.8" x14ac:dyDescent="0.25">
      <c r="A11" s="43"/>
      <c r="B11" s="234"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1"/>
    </row>
    <row r="12" spans="1:49" s="13" customFormat="1" ht="13.8" thickTop="1" x14ac:dyDescent="0.25">
      <c r="A12" s="43"/>
      <c r="B12" s="232" t="s">
        <v>229</v>
      </c>
      <c r="C12" s="204"/>
      <c r="D12" s="8">
        <f>'Pt 2 Premium and Claims'!D$54</f>
        <v>17108518.822310336</v>
      </c>
      <c r="E12" s="7">
        <f>'Pt 2 Premium and Claims'!E$54</f>
        <v>17799756.449497581</v>
      </c>
      <c r="F12" s="7">
        <f>'Pt 2 Premium and Claims'!F$54</f>
        <v>0</v>
      </c>
      <c r="G12" s="8">
        <f>'Pt 2 Premium and Claims'!G$54</f>
        <v>0</v>
      </c>
      <c r="H12" s="7">
        <f>'Pt 2 Premium and Claims'!H$54</f>
        <v>0</v>
      </c>
      <c r="I12" s="7">
        <f>'Pt 2 Premium and Claims'!I$54</f>
        <v>17799756</v>
      </c>
      <c r="J12" s="8">
        <f>'Pt 2 Premium and Claims'!J$54</f>
        <v>0</v>
      </c>
      <c r="K12" s="7">
        <f>'Pt 2 Premium and Claims'!K$54</f>
        <v>0</v>
      </c>
      <c r="L12" s="7">
        <f>'Pt 2 Premium and Claims'!L$54</f>
        <v>0</v>
      </c>
      <c r="M12" s="215">
        <f>'Pt 2 Premium and Claims'!M$54</f>
        <v>0</v>
      </c>
      <c r="N12" s="215">
        <f>'Pt 2 Premium and Claims'!N$54</f>
        <v>0</v>
      </c>
      <c r="O12" s="214">
        <f>'Pt 2 Premium and Claims'!O$54</f>
        <v>0</v>
      </c>
      <c r="P12" s="214">
        <f>'Pt 2 Premium and Claims'!P$54</f>
        <v>0</v>
      </c>
      <c r="Q12" s="215">
        <f>'Pt 2 Premium and Claims'!Q$54</f>
        <v>0</v>
      </c>
      <c r="R12" s="215">
        <f>'Pt 2 Premium and Claims'!R$54</f>
        <v>0</v>
      </c>
      <c r="S12" s="215">
        <f>'Pt 2 Premium and Claims'!S$54</f>
        <v>0</v>
      </c>
      <c r="T12" s="215">
        <f>'Pt 2 Premium and Claims'!T$54</f>
        <v>0</v>
      </c>
      <c r="U12" s="214">
        <f>'Pt 2 Premium and Claims'!U$54</f>
        <v>0</v>
      </c>
      <c r="V12" s="215">
        <f>'Pt 2 Premium and Claims'!V$54</f>
        <v>0</v>
      </c>
      <c r="W12" s="215">
        <f>'Pt 2 Premium and Claims'!W$54</f>
        <v>0</v>
      </c>
      <c r="X12" s="215">
        <f>'Pt 2 Premium and Claims'!X$54</f>
        <v>0</v>
      </c>
      <c r="Y12" s="215">
        <f>'Pt 2 Premium and Claims'!Y$54</f>
        <v>0</v>
      </c>
      <c r="Z12" s="215">
        <f>'Pt 2 Premium and Claims'!Z$54</f>
        <v>0</v>
      </c>
      <c r="AA12" s="215">
        <f>'Pt 2 Premium and Claims'!AA$54</f>
        <v>0</v>
      </c>
      <c r="AB12" s="215">
        <f>'Pt 2 Premium and Claims'!AB$54</f>
        <v>0</v>
      </c>
      <c r="AC12" s="215">
        <f>'Pt 2 Premium and Claims'!AC$54</f>
        <v>0</v>
      </c>
      <c r="AD12" s="214"/>
      <c r="AE12" s="268"/>
      <c r="AF12" s="268"/>
      <c r="AG12" s="268"/>
      <c r="AH12" s="269"/>
      <c r="AI12" s="214"/>
      <c r="AJ12" s="268"/>
      <c r="AK12" s="268"/>
      <c r="AL12" s="268"/>
      <c r="AM12" s="269"/>
      <c r="AN12" s="8">
        <f>'Pt 2 Premium and Claims'!AN$54</f>
        <v>0</v>
      </c>
      <c r="AO12" s="8">
        <f>'Pt 2 Premium and Claims'!AO$54</f>
        <v>0</v>
      </c>
      <c r="AP12" s="8">
        <f>'Pt 2 Premium and Claims'!AP$54</f>
        <v>0</v>
      </c>
      <c r="AQ12" s="8">
        <f>'Pt 2 Premium and Claims'!AQ$54</f>
        <v>0</v>
      </c>
      <c r="AR12" s="8">
        <f>'Pt 2 Premium and Claims'!AR$54</f>
        <v>0</v>
      </c>
      <c r="AS12" s="8">
        <f>'Pt 2 Premium and Claims'!AS$54</f>
        <v>738129493.76624894</v>
      </c>
      <c r="AT12" s="8">
        <f>'Pt 2 Premium and Claims'!AT$54</f>
        <v>0</v>
      </c>
      <c r="AU12" s="8">
        <f>'Pt 2 Premium and Claims'!AU$54</f>
        <v>163240187.29545486</v>
      </c>
      <c r="AV12" s="285"/>
      <c r="AW12" s="290"/>
    </row>
    <row r="13" spans="1:49" ht="26.4" x14ac:dyDescent="0.25">
      <c r="B13" s="233" t="s">
        <v>230</v>
      </c>
      <c r="C13" s="205" t="s">
        <v>37</v>
      </c>
      <c r="D13" s="217">
        <v>2943248.2099999995</v>
      </c>
      <c r="E13" s="218">
        <v>2902626.5423232326</v>
      </c>
      <c r="F13" s="218">
        <v>0</v>
      </c>
      <c r="G13" s="262"/>
      <c r="H13" s="263"/>
      <c r="I13" s="217">
        <v>2902627</v>
      </c>
      <c r="J13" s="387">
        <v>0</v>
      </c>
      <c r="K13" s="387">
        <v>0</v>
      </c>
      <c r="L13" s="387">
        <v>0</v>
      </c>
      <c r="M13" s="262"/>
      <c r="N13" s="263"/>
      <c r="O13" s="387">
        <v>0</v>
      </c>
      <c r="P13" s="387">
        <v>0</v>
      </c>
      <c r="Q13" s="387">
        <v>0</v>
      </c>
      <c r="R13" s="387">
        <v>0</v>
      </c>
      <c r="S13" s="262"/>
      <c r="T13" s="263"/>
      <c r="U13" s="387">
        <v>0</v>
      </c>
      <c r="V13" s="387">
        <v>0</v>
      </c>
      <c r="W13" s="387">
        <v>0</v>
      </c>
      <c r="X13" s="387">
        <v>0</v>
      </c>
      <c r="Y13" s="387">
        <v>0</v>
      </c>
      <c r="Z13" s="387">
        <v>0</v>
      </c>
      <c r="AA13" s="387">
        <v>0</v>
      </c>
      <c r="AB13" s="387">
        <v>0</v>
      </c>
      <c r="AC13" s="387">
        <v>0</v>
      </c>
      <c r="AD13" s="387">
        <v>0</v>
      </c>
      <c r="AE13" s="264"/>
      <c r="AF13" s="264"/>
      <c r="AG13" s="264"/>
      <c r="AH13" s="264"/>
      <c r="AI13" s="387">
        <v>0</v>
      </c>
      <c r="AJ13" s="264"/>
      <c r="AK13" s="264"/>
      <c r="AL13" s="264"/>
      <c r="AM13" s="264"/>
      <c r="AN13" s="387">
        <v>0</v>
      </c>
      <c r="AO13" s="387">
        <v>0</v>
      </c>
      <c r="AP13" s="387">
        <v>0</v>
      </c>
      <c r="AQ13" s="262"/>
      <c r="AR13" s="263"/>
      <c r="AS13" s="217">
        <v>31508837.829999998</v>
      </c>
      <c r="AT13" s="221">
        <v>0</v>
      </c>
      <c r="AU13" s="221">
        <v>14219226</v>
      </c>
      <c r="AV13" s="284"/>
      <c r="AW13" s="291"/>
    </row>
    <row r="14" spans="1:49" ht="26.4" x14ac:dyDescent="0.25">
      <c r="B14" s="233" t="s">
        <v>231</v>
      </c>
      <c r="C14" s="205" t="s">
        <v>6</v>
      </c>
      <c r="D14" s="217">
        <v>-64986</v>
      </c>
      <c r="E14" s="218">
        <v>-48242</v>
      </c>
      <c r="F14" s="218">
        <v>0</v>
      </c>
      <c r="G14" s="261"/>
      <c r="H14" s="264"/>
      <c r="I14" s="217">
        <v>-48242</v>
      </c>
      <c r="J14" s="387">
        <v>0</v>
      </c>
      <c r="K14" s="387">
        <v>0</v>
      </c>
      <c r="L14" s="387">
        <v>0</v>
      </c>
      <c r="M14" s="261"/>
      <c r="N14" s="264"/>
      <c r="O14" s="387">
        <v>0</v>
      </c>
      <c r="P14" s="387">
        <v>0</v>
      </c>
      <c r="Q14" s="387">
        <v>0</v>
      </c>
      <c r="R14" s="387">
        <v>0</v>
      </c>
      <c r="S14" s="261"/>
      <c r="T14" s="264"/>
      <c r="U14" s="387">
        <v>0</v>
      </c>
      <c r="V14" s="387">
        <v>0</v>
      </c>
      <c r="W14" s="387">
        <v>0</v>
      </c>
      <c r="X14" s="387">
        <v>0</v>
      </c>
      <c r="Y14" s="387">
        <v>0</v>
      </c>
      <c r="Z14" s="387">
        <v>0</v>
      </c>
      <c r="AA14" s="387">
        <v>0</v>
      </c>
      <c r="AB14" s="387">
        <v>0</v>
      </c>
      <c r="AC14" s="387">
        <v>0</v>
      </c>
      <c r="AD14" s="387">
        <v>0</v>
      </c>
      <c r="AE14" s="264"/>
      <c r="AF14" s="264"/>
      <c r="AG14" s="264"/>
      <c r="AH14" s="264"/>
      <c r="AI14" s="387">
        <v>0</v>
      </c>
      <c r="AJ14" s="264"/>
      <c r="AK14" s="264"/>
      <c r="AL14" s="264"/>
      <c r="AM14" s="264"/>
      <c r="AN14" s="387">
        <v>0</v>
      </c>
      <c r="AO14" s="387">
        <v>0</v>
      </c>
      <c r="AP14" s="387">
        <v>0</v>
      </c>
      <c r="AQ14" s="261"/>
      <c r="AR14" s="264"/>
      <c r="AS14" s="217">
        <v>-4557239.63</v>
      </c>
      <c r="AT14" s="221">
        <v>0</v>
      </c>
      <c r="AU14" s="221">
        <v>-5405946</v>
      </c>
      <c r="AV14" s="284"/>
      <c r="AW14" s="291"/>
    </row>
    <row r="15" spans="1:49" ht="26.4" x14ac:dyDescent="0.25">
      <c r="B15" s="233" t="s">
        <v>232</v>
      </c>
      <c r="C15" s="205" t="s">
        <v>7</v>
      </c>
      <c r="D15" s="217">
        <v>4490661.01</v>
      </c>
      <c r="E15" s="218">
        <v>3147141</v>
      </c>
      <c r="F15" s="218">
        <v>0</v>
      </c>
      <c r="G15" s="261"/>
      <c r="H15" s="267"/>
      <c r="I15" s="217">
        <v>3147141</v>
      </c>
      <c r="J15" s="387">
        <v>0</v>
      </c>
      <c r="K15" s="387">
        <v>0</v>
      </c>
      <c r="L15" s="387">
        <v>0</v>
      </c>
      <c r="M15" s="261"/>
      <c r="N15" s="267"/>
      <c r="O15" s="387">
        <v>0</v>
      </c>
      <c r="P15" s="387">
        <v>0</v>
      </c>
      <c r="Q15" s="387">
        <v>0</v>
      </c>
      <c r="R15" s="387">
        <v>0</v>
      </c>
      <c r="S15" s="261"/>
      <c r="T15" s="267"/>
      <c r="U15" s="387">
        <v>0</v>
      </c>
      <c r="V15" s="387">
        <v>0</v>
      </c>
      <c r="W15" s="387">
        <v>0</v>
      </c>
      <c r="X15" s="387">
        <v>0</v>
      </c>
      <c r="Y15" s="387">
        <v>0</v>
      </c>
      <c r="Z15" s="387">
        <v>0</v>
      </c>
      <c r="AA15" s="387">
        <v>0</v>
      </c>
      <c r="AB15" s="387">
        <v>0</v>
      </c>
      <c r="AC15" s="387">
        <v>0</v>
      </c>
      <c r="AD15" s="387">
        <v>0</v>
      </c>
      <c r="AE15" s="264"/>
      <c r="AF15" s="264"/>
      <c r="AG15" s="264"/>
      <c r="AH15" s="267"/>
      <c r="AI15" s="387">
        <v>0</v>
      </c>
      <c r="AJ15" s="264"/>
      <c r="AK15" s="264"/>
      <c r="AL15" s="264"/>
      <c r="AM15" s="267"/>
      <c r="AN15" s="387">
        <v>0</v>
      </c>
      <c r="AO15" s="387">
        <v>0</v>
      </c>
      <c r="AP15" s="387">
        <v>0</v>
      </c>
      <c r="AQ15" s="261"/>
      <c r="AR15" s="267"/>
      <c r="AS15" s="217">
        <v>0</v>
      </c>
      <c r="AT15" s="387">
        <v>0</v>
      </c>
      <c r="AU15" s="387">
        <v>0</v>
      </c>
      <c r="AV15" s="284"/>
      <c r="AW15" s="291"/>
    </row>
    <row r="16" spans="1:49" ht="26.4" x14ac:dyDescent="0.25">
      <c r="B16" s="233" t="s">
        <v>233</v>
      </c>
      <c r="C16" s="205" t="s">
        <v>61</v>
      </c>
      <c r="D16" s="217">
        <v>0</v>
      </c>
      <c r="E16" s="262"/>
      <c r="F16" s="263"/>
      <c r="G16" s="264"/>
      <c r="H16" s="264"/>
      <c r="I16" s="266"/>
      <c r="J16" s="387">
        <v>0</v>
      </c>
      <c r="K16" s="262"/>
      <c r="L16" s="263"/>
      <c r="M16" s="264"/>
      <c r="N16" s="264"/>
      <c r="O16" s="387"/>
      <c r="P16" s="387">
        <v>0</v>
      </c>
      <c r="Q16" s="262"/>
      <c r="R16" s="263"/>
      <c r="S16" s="264"/>
      <c r="T16" s="264"/>
      <c r="U16" s="387">
        <v>0</v>
      </c>
      <c r="V16" s="262"/>
      <c r="W16" s="263"/>
      <c r="X16" s="387">
        <v>0</v>
      </c>
      <c r="Y16" s="387"/>
      <c r="Z16" s="387"/>
      <c r="AA16" s="387">
        <v>0</v>
      </c>
      <c r="AB16" s="387"/>
      <c r="AC16" s="387"/>
      <c r="AD16" s="387">
        <v>0</v>
      </c>
      <c r="AE16" s="264"/>
      <c r="AF16" s="264"/>
      <c r="AG16" s="264"/>
      <c r="AH16" s="264"/>
      <c r="AI16" s="387">
        <v>0</v>
      </c>
      <c r="AJ16" s="264"/>
      <c r="AK16" s="264"/>
      <c r="AL16" s="264"/>
      <c r="AM16" s="264"/>
      <c r="AN16" s="387">
        <v>0</v>
      </c>
      <c r="AO16" s="262"/>
      <c r="AP16" s="263"/>
      <c r="AQ16" s="264"/>
      <c r="AR16" s="264"/>
      <c r="AS16" s="217">
        <v>0</v>
      </c>
      <c r="AT16" s="387">
        <v>0</v>
      </c>
      <c r="AU16" s="387">
        <v>0</v>
      </c>
      <c r="AV16" s="284"/>
      <c r="AW16" s="291"/>
    </row>
    <row r="17" spans="1:49" x14ac:dyDescent="0.25">
      <c r="B17" s="233" t="s">
        <v>234</v>
      </c>
      <c r="C17" s="205" t="s">
        <v>62</v>
      </c>
      <c r="D17" s="217">
        <v>0</v>
      </c>
      <c r="E17" s="261"/>
      <c r="F17" s="264"/>
      <c r="G17" s="264"/>
      <c r="H17" s="264"/>
      <c r="I17" s="265"/>
      <c r="J17" s="387">
        <v>0</v>
      </c>
      <c r="K17" s="261"/>
      <c r="L17" s="264"/>
      <c r="M17" s="264"/>
      <c r="N17" s="264"/>
      <c r="O17" s="265"/>
      <c r="P17" s="387">
        <v>0</v>
      </c>
      <c r="Q17" s="261"/>
      <c r="R17" s="264"/>
      <c r="S17" s="264"/>
      <c r="T17" s="264"/>
      <c r="U17" s="387">
        <v>0</v>
      </c>
      <c r="V17" s="261"/>
      <c r="W17" s="264"/>
      <c r="X17" s="387">
        <v>0</v>
      </c>
      <c r="Y17" s="261"/>
      <c r="Z17" s="264"/>
      <c r="AA17" s="387">
        <v>0</v>
      </c>
      <c r="AB17" s="261"/>
      <c r="AC17" s="264"/>
      <c r="AD17" s="387">
        <v>0</v>
      </c>
      <c r="AE17" s="264"/>
      <c r="AF17" s="264"/>
      <c r="AG17" s="264"/>
      <c r="AH17" s="264"/>
      <c r="AI17" s="387">
        <v>0</v>
      </c>
      <c r="AJ17" s="264"/>
      <c r="AK17" s="264"/>
      <c r="AL17" s="264"/>
      <c r="AM17" s="264"/>
      <c r="AN17" s="387">
        <v>0</v>
      </c>
      <c r="AO17" s="261"/>
      <c r="AP17" s="264"/>
      <c r="AQ17" s="264"/>
      <c r="AR17" s="264"/>
      <c r="AS17" s="217">
        <v>0</v>
      </c>
      <c r="AT17" s="387">
        <v>0</v>
      </c>
      <c r="AU17" s="387">
        <v>0</v>
      </c>
      <c r="AV17" s="284"/>
      <c r="AW17" s="291"/>
    </row>
    <row r="18" spans="1:49" x14ac:dyDescent="0.25">
      <c r="B18" s="233" t="s">
        <v>235</v>
      </c>
      <c r="C18" s="205" t="s">
        <v>63</v>
      </c>
      <c r="D18" s="217">
        <v>0</v>
      </c>
      <c r="E18" s="261"/>
      <c r="F18" s="264"/>
      <c r="G18" s="264"/>
      <c r="H18" s="267"/>
      <c r="I18" s="265"/>
      <c r="J18" s="387">
        <v>0</v>
      </c>
      <c r="K18" s="261"/>
      <c r="L18" s="264"/>
      <c r="M18" s="264"/>
      <c r="N18" s="267"/>
      <c r="O18" s="265"/>
      <c r="P18" s="387">
        <v>0</v>
      </c>
      <c r="Q18" s="261"/>
      <c r="R18" s="264"/>
      <c r="S18" s="264"/>
      <c r="T18" s="267"/>
      <c r="U18" s="387">
        <v>0</v>
      </c>
      <c r="V18" s="305"/>
      <c r="W18" s="264"/>
      <c r="X18" s="387">
        <v>0</v>
      </c>
      <c r="Y18" s="305"/>
      <c r="Z18" s="264"/>
      <c r="AA18" s="387">
        <v>0</v>
      </c>
      <c r="AB18" s="305"/>
      <c r="AC18" s="264"/>
      <c r="AD18" s="387">
        <v>0</v>
      </c>
      <c r="AE18" s="264"/>
      <c r="AF18" s="264"/>
      <c r="AG18" s="264"/>
      <c r="AH18" s="267"/>
      <c r="AI18" s="387">
        <v>0</v>
      </c>
      <c r="AJ18" s="264"/>
      <c r="AK18" s="264"/>
      <c r="AL18" s="264"/>
      <c r="AM18" s="267"/>
      <c r="AN18" s="387">
        <v>0</v>
      </c>
      <c r="AO18" s="261"/>
      <c r="AP18" s="264"/>
      <c r="AQ18" s="264"/>
      <c r="AR18" s="267"/>
      <c r="AS18" s="217">
        <v>0</v>
      </c>
      <c r="AT18" s="387">
        <v>0</v>
      </c>
      <c r="AU18" s="387">
        <v>0</v>
      </c>
      <c r="AV18" s="284"/>
      <c r="AW18" s="291"/>
    </row>
    <row r="19" spans="1:49" x14ac:dyDescent="0.25">
      <c r="B19" s="233" t="s">
        <v>236</v>
      </c>
      <c r="C19" s="205" t="s">
        <v>64</v>
      </c>
      <c r="D19" s="217">
        <v>0</v>
      </c>
      <c r="E19" s="261"/>
      <c r="F19" s="264"/>
      <c r="G19" s="264"/>
      <c r="H19" s="264"/>
      <c r="I19" s="265"/>
      <c r="J19" s="387">
        <v>0</v>
      </c>
      <c r="K19" s="261"/>
      <c r="L19" s="264"/>
      <c r="M19" s="264"/>
      <c r="N19" s="264"/>
      <c r="O19" s="265"/>
      <c r="P19" s="387">
        <v>0</v>
      </c>
      <c r="Q19" s="261"/>
      <c r="R19" s="264"/>
      <c r="S19" s="264"/>
      <c r="T19" s="264"/>
      <c r="U19" s="387">
        <v>0</v>
      </c>
      <c r="V19" s="261"/>
      <c r="W19" s="264"/>
      <c r="X19" s="387">
        <v>0</v>
      </c>
      <c r="Y19" s="261"/>
      <c r="Z19" s="264"/>
      <c r="AA19" s="387">
        <v>0</v>
      </c>
      <c r="AB19" s="261"/>
      <c r="AC19" s="264"/>
      <c r="AD19" s="387">
        <v>0</v>
      </c>
      <c r="AE19" s="264"/>
      <c r="AF19" s="264"/>
      <c r="AG19" s="264"/>
      <c r="AH19" s="264"/>
      <c r="AI19" s="387">
        <v>0</v>
      </c>
      <c r="AJ19" s="264"/>
      <c r="AK19" s="264"/>
      <c r="AL19" s="264"/>
      <c r="AM19" s="264"/>
      <c r="AN19" s="387">
        <v>0</v>
      </c>
      <c r="AO19" s="261"/>
      <c r="AP19" s="264"/>
      <c r="AQ19" s="264"/>
      <c r="AR19" s="264"/>
      <c r="AS19" s="217">
        <v>0</v>
      </c>
      <c r="AT19" s="387">
        <v>0</v>
      </c>
      <c r="AU19" s="387">
        <v>0</v>
      </c>
      <c r="AV19" s="284"/>
      <c r="AW19" s="291"/>
    </row>
    <row r="20" spans="1:49" x14ac:dyDescent="0.25">
      <c r="B20" s="233" t="s">
        <v>237</v>
      </c>
      <c r="C20" s="205" t="s">
        <v>65</v>
      </c>
      <c r="D20" s="217">
        <v>0</v>
      </c>
      <c r="E20" s="261"/>
      <c r="F20" s="264"/>
      <c r="G20" s="264"/>
      <c r="H20" s="264"/>
      <c r="I20" s="265"/>
      <c r="J20" s="217"/>
      <c r="K20" s="261"/>
      <c r="L20" s="264"/>
      <c r="M20" s="264"/>
      <c r="N20" s="264"/>
      <c r="O20" s="265"/>
      <c r="P20" s="387">
        <v>0</v>
      </c>
      <c r="Q20" s="261"/>
      <c r="R20" s="264"/>
      <c r="S20" s="264"/>
      <c r="T20" s="264"/>
      <c r="U20" s="387">
        <v>0</v>
      </c>
      <c r="V20" s="261"/>
      <c r="W20" s="264"/>
      <c r="X20" s="387">
        <v>0</v>
      </c>
      <c r="Y20" s="261"/>
      <c r="Z20" s="264"/>
      <c r="AA20" s="387">
        <v>0</v>
      </c>
      <c r="AB20" s="261"/>
      <c r="AC20" s="264"/>
      <c r="AD20" s="387">
        <v>0</v>
      </c>
      <c r="AE20" s="264"/>
      <c r="AF20" s="264"/>
      <c r="AG20" s="264"/>
      <c r="AH20" s="264"/>
      <c r="AI20" s="387">
        <v>0</v>
      </c>
      <c r="AJ20" s="264"/>
      <c r="AK20" s="264"/>
      <c r="AL20" s="264"/>
      <c r="AM20" s="264"/>
      <c r="AN20" s="387">
        <v>0</v>
      </c>
      <c r="AO20" s="261"/>
      <c r="AP20" s="264"/>
      <c r="AQ20" s="264"/>
      <c r="AR20" s="264"/>
      <c r="AS20" s="217">
        <v>0</v>
      </c>
      <c r="AT20" s="387">
        <v>0</v>
      </c>
      <c r="AU20" s="387">
        <v>0</v>
      </c>
      <c r="AV20" s="284"/>
      <c r="AW20" s="291"/>
    </row>
    <row r="21" spans="1:49" x14ac:dyDescent="0.25">
      <c r="B21" s="233" t="s">
        <v>238</v>
      </c>
      <c r="C21" s="205" t="s">
        <v>66</v>
      </c>
      <c r="D21" s="217">
        <v>0</v>
      </c>
      <c r="E21" s="261"/>
      <c r="F21" s="264"/>
      <c r="G21" s="264"/>
      <c r="H21" s="264"/>
      <c r="I21" s="265"/>
      <c r="J21" s="217"/>
      <c r="K21" s="261"/>
      <c r="L21" s="264"/>
      <c r="M21" s="264"/>
      <c r="N21" s="264"/>
      <c r="O21" s="265"/>
      <c r="P21" s="387">
        <v>0</v>
      </c>
      <c r="Q21" s="261"/>
      <c r="R21" s="264"/>
      <c r="S21" s="264"/>
      <c r="T21" s="264"/>
      <c r="U21" s="387">
        <v>0</v>
      </c>
      <c r="V21" s="261"/>
      <c r="W21" s="264"/>
      <c r="X21" s="387">
        <v>0</v>
      </c>
      <c r="Y21" s="261"/>
      <c r="Z21" s="264"/>
      <c r="AA21" s="387">
        <v>0</v>
      </c>
      <c r="AB21" s="261"/>
      <c r="AC21" s="264"/>
      <c r="AD21" s="387">
        <v>0</v>
      </c>
      <c r="AE21" s="264"/>
      <c r="AF21" s="264"/>
      <c r="AG21" s="264"/>
      <c r="AH21" s="264"/>
      <c r="AI21" s="387">
        <v>0</v>
      </c>
      <c r="AJ21" s="264"/>
      <c r="AK21" s="264"/>
      <c r="AL21" s="264"/>
      <c r="AM21" s="264"/>
      <c r="AN21" s="387">
        <v>0</v>
      </c>
      <c r="AO21" s="261"/>
      <c r="AP21" s="264"/>
      <c r="AQ21" s="264"/>
      <c r="AR21" s="264"/>
      <c r="AS21" s="217">
        <v>0</v>
      </c>
      <c r="AT21" s="387">
        <v>0</v>
      </c>
      <c r="AU21" s="387">
        <v>0</v>
      </c>
      <c r="AV21" s="284"/>
      <c r="AW21" s="291"/>
    </row>
    <row r="22" spans="1:49" ht="26.4" x14ac:dyDescent="0.25">
      <c r="B22" s="233" t="s">
        <v>492</v>
      </c>
      <c r="C22" s="205" t="s">
        <v>28</v>
      </c>
      <c r="D22" s="6">
        <f>'Pt 2 Premium and Claims'!D$55</f>
        <v>0</v>
      </c>
      <c r="E22" s="6">
        <f>'Pt 2 Premium and Claims'!E$55</f>
        <v>0</v>
      </c>
      <c r="F22" s="6">
        <f>'Pt 2 Premium and Claims'!F$55</f>
        <v>0</v>
      </c>
      <c r="G22" s="6">
        <f>'Pt 2 Premium and Claims'!G$55</f>
        <v>0</v>
      </c>
      <c r="H22" s="6">
        <f>'Pt 2 Premium and Claims'!H$55</f>
        <v>0</v>
      </c>
      <c r="I22" s="6">
        <f>'Pt 2 Premium and Claims'!I$55</f>
        <v>0</v>
      </c>
      <c r="J22" s="6">
        <f>'Pt 2 Premium and Claims'!J$55</f>
        <v>0</v>
      </c>
      <c r="K22" s="6">
        <f>'Pt 2 Premium and Claims'!K$55</f>
        <v>0</v>
      </c>
      <c r="L22" s="6">
        <f>'Pt 2 Premium and Claims'!L$55</f>
        <v>0</v>
      </c>
      <c r="M22" s="6">
        <f>'Pt 2 Premium and Claims'!M$55</f>
        <v>0</v>
      </c>
      <c r="N22" s="6">
        <f>'Pt 2 Premium and Claims'!N$55</f>
        <v>0</v>
      </c>
      <c r="O22" s="6">
        <f>'Pt 2 Premium and Claims'!O$55</f>
        <v>0</v>
      </c>
      <c r="P22" s="6">
        <f>'Pt 2 Premium and Claims'!P$55</f>
        <v>0</v>
      </c>
      <c r="Q22" s="6">
        <f>'Pt 2 Premium and Claims'!Q$55</f>
        <v>0</v>
      </c>
      <c r="R22" s="6">
        <f>'Pt 2 Premium and Claims'!R$55</f>
        <v>0</v>
      </c>
      <c r="S22" s="6">
        <f>'Pt 2 Premium and Claims'!S$55</f>
        <v>0</v>
      </c>
      <c r="T22" s="6">
        <f>'Pt 2 Premium and Claims'!T$55</f>
        <v>0</v>
      </c>
      <c r="U22" s="6">
        <f>'Pt 2 Premium and Claims'!U$55</f>
        <v>0</v>
      </c>
      <c r="V22" s="6">
        <f>'Pt 2 Premium and Claims'!V$55</f>
        <v>0</v>
      </c>
      <c r="W22" s="6">
        <f>'Pt 2 Premium and Claims'!W$55</f>
        <v>0</v>
      </c>
      <c r="X22" s="6">
        <f>'Pt 2 Premium and Claims'!X$55</f>
        <v>0</v>
      </c>
      <c r="Y22" s="6">
        <f>'Pt 2 Premium and Claims'!Y$55</f>
        <v>0</v>
      </c>
      <c r="Z22" s="6">
        <f>'Pt 2 Premium and Claims'!Z$55</f>
        <v>0</v>
      </c>
      <c r="AA22" s="6">
        <f>'Pt 2 Premium and Claims'!AA$55</f>
        <v>0</v>
      </c>
      <c r="AB22" s="6">
        <f>'Pt 2 Premium and Claims'!AB$55</f>
        <v>0</v>
      </c>
      <c r="AC22" s="6">
        <f>'Pt 2 Premium and Claims'!AC$55</f>
        <v>0</v>
      </c>
      <c r="AD22" s="222"/>
      <c r="AE22" s="264"/>
      <c r="AF22" s="264"/>
      <c r="AG22" s="264"/>
      <c r="AH22" s="264"/>
      <c r="AI22" s="222"/>
      <c r="AJ22" s="264"/>
      <c r="AK22" s="264"/>
      <c r="AL22" s="264"/>
      <c r="AM22" s="264"/>
      <c r="AN22" s="6">
        <f>'Pt 2 Premium and Claims'!AN$55</f>
        <v>0</v>
      </c>
      <c r="AO22" s="6">
        <f>'Pt 2 Premium and Claims'!AO$55</f>
        <v>0</v>
      </c>
      <c r="AP22" s="6">
        <f>'Pt 2 Premium and Claims'!AP$55</f>
        <v>0</v>
      </c>
      <c r="AQ22" s="6">
        <f>'Pt 2 Premium and Claims'!AQ$55</f>
        <v>0</v>
      </c>
      <c r="AR22" s="6">
        <f>'Pt 2 Premium and Claims'!AR$55</f>
        <v>0</v>
      </c>
      <c r="AS22" s="6">
        <f>'Pt 2 Premium and Claims'!AS$55</f>
        <v>0</v>
      </c>
      <c r="AT22" s="6">
        <f>'Pt 2 Premium and Claims'!AT$55</f>
        <v>0</v>
      </c>
      <c r="AU22" s="6">
        <f>'Pt 2 Premium and Claims'!AU$55</f>
        <v>0</v>
      </c>
      <c r="AV22" s="284"/>
      <c r="AW22" s="291"/>
    </row>
    <row r="23" spans="1:49" ht="33.6" x14ac:dyDescent="0.25">
      <c r="B23" s="234"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1"/>
    </row>
    <row r="24" spans="1:49" s="13" customFormat="1" ht="26.4" x14ac:dyDescent="0.25">
      <c r="A24" s="43"/>
      <c r="B24" s="235" t="s">
        <v>240</v>
      </c>
      <c r="C24" s="204" t="s">
        <v>205</v>
      </c>
      <c r="D24" s="298"/>
      <c r="E24" s="270"/>
      <c r="F24" s="270"/>
      <c r="G24" s="270"/>
      <c r="H24" s="270"/>
      <c r="I24" s="298"/>
      <c r="J24" s="298"/>
      <c r="K24" s="270"/>
      <c r="L24" s="270"/>
      <c r="M24" s="270"/>
      <c r="N24" s="270"/>
      <c r="O24" s="298"/>
      <c r="P24" s="298"/>
      <c r="Q24" s="270"/>
      <c r="R24" s="270"/>
      <c r="S24" s="270"/>
      <c r="T24" s="270"/>
      <c r="U24" s="298"/>
      <c r="V24" s="270"/>
      <c r="W24" s="270"/>
      <c r="X24" s="298"/>
      <c r="Y24" s="270"/>
      <c r="Z24" s="270"/>
      <c r="AA24" s="298"/>
      <c r="AB24" s="270"/>
      <c r="AC24" s="270"/>
      <c r="AD24" s="298"/>
      <c r="AE24" s="270"/>
      <c r="AF24" s="270"/>
      <c r="AG24" s="270"/>
      <c r="AH24" s="271"/>
      <c r="AI24" s="298"/>
      <c r="AJ24" s="270"/>
      <c r="AK24" s="270"/>
      <c r="AL24" s="270"/>
      <c r="AM24" s="271"/>
      <c r="AN24" s="298"/>
      <c r="AO24" s="270"/>
      <c r="AP24" s="270"/>
      <c r="AQ24" s="270"/>
      <c r="AR24" s="270"/>
      <c r="AS24" s="298"/>
      <c r="AT24" s="286"/>
      <c r="AU24" s="286"/>
      <c r="AV24" s="286"/>
      <c r="AW24" s="293"/>
    </row>
    <row r="25" spans="1:49" s="13" customFormat="1" x14ac:dyDescent="0.25">
      <c r="A25" s="43"/>
      <c r="B25" s="236" t="s">
        <v>241</v>
      </c>
      <c r="C25" s="205"/>
      <c r="D25" s="217">
        <v>0</v>
      </c>
      <c r="E25" s="218">
        <v>0</v>
      </c>
      <c r="F25" s="218">
        <v>0</v>
      </c>
      <c r="G25" s="218">
        <v>0</v>
      </c>
      <c r="H25" s="218">
        <v>0</v>
      </c>
      <c r="I25" s="217">
        <v>0</v>
      </c>
      <c r="J25" s="217">
        <v>0</v>
      </c>
      <c r="K25" s="387">
        <v>0</v>
      </c>
      <c r="L25" s="387">
        <v>0</v>
      </c>
      <c r="M25" s="387">
        <v>0</v>
      </c>
      <c r="N25" s="387">
        <v>0</v>
      </c>
      <c r="O25" s="387">
        <v>0</v>
      </c>
      <c r="P25" s="387">
        <v>0</v>
      </c>
      <c r="Q25" s="387">
        <v>0</v>
      </c>
      <c r="R25" s="387">
        <v>0</v>
      </c>
      <c r="S25" s="387">
        <v>0</v>
      </c>
      <c r="T25" s="387">
        <v>0</v>
      </c>
      <c r="U25" s="387">
        <v>0</v>
      </c>
      <c r="V25" s="387">
        <v>0</v>
      </c>
      <c r="W25" s="387">
        <v>0</v>
      </c>
      <c r="X25" s="387">
        <v>0</v>
      </c>
      <c r="Y25" s="387">
        <v>0</v>
      </c>
      <c r="Z25" s="387">
        <v>0</v>
      </c>
      <c r="AA25" s="387">
        <v>0</v>
      </c>
      <c r="AB25" s="387">
        <v>0</v>
      </c>
      <c r="AC25" s="387">
        <v>0</v>
      </c>
      <c r="AD25" s="387">
        <v>0</v>
      </c>
      <c r="AE25" s="264"/>
      <c r="AF25" s="264"/>
      <c r="AG25" s="264"/>
      <c r="AH25" s="267"/>
      <c r="AI25" s="387">
        <v>0</v>
      </c>
      <c r="AJ25" s="264"/>
      <c r="AK25" s="264"/>
      <c r="AL25" s="264"/>
      <c r="AM25" s="267"/>
      <c r="AN25" s="387">
        <v>0</v>
      </c>
      <c r="AO25" s="387">
        <v>0</v>
      </c>
      <c r="AP25" s="387">
        <v>0</v>
      </c>
      <c r="AQ25" s="387">
        <v>0</v>
      </c>
      <c r="AR25" s="387">
        <v>0</v>
      </c>
      <c r="AS25" s="387">
        <v>0</v>
      </c>
      <c r="AT25" s="387">
        <v>0</v>
      </c>
      <c r="AU25" s="387">
        <v>0</v>
      </c>
      <c r="AV25" s="387">
        <v>0</v>
      </c>
      <c r="AW25" s="291"/>
    </row>
    <row r="26" spans="1:49" s="13" customFormat="1" x14ac:dyDescent="0.25">
      <c r="A26" s="43"/>
      <c r="B26" s="236" t="s">
        <v>242</v>
      </c>
      <c r="C26" s="205"/>
      <c r="D26" s="217">
        <v>2852</v>
      </c>
      <c r="E26" s="218">
        <v>2852</v>
      </c>
      <c r="F26" s="218"/>
      <c r="G26" s="218"/>
      <c r="H26" s="218"/>
      <c r="I26" s="217">
        <v>2852</v>
      </c>
      <c r="J26" s="217">
        <v>0</v>
      </c>
      <c r="K26" s="387">
        <v>0</v>
      </c>
      <c r="L26" s="387">
        <v>0</v>
      </c>
      <c r="M26" s="387">
        <v>0</v>
      </c>
      <c r="N26" s="387">
        <v>0</v>
      </c>
      <c r="O26" s="387">
        <v>0</v>
      </c>
      <c r="P26" s="387">
        <v>0</v>
      </c>
      <c r="Q26" s="387">
        <v>0</v>
      </c>
      <c r="R26" s="387">
        <v>0</v>
      </c>
      <c r="S26" s="387">
        <v>0</v>
      </c>
      <c r="T26" s="387">
        <v>0</v>
      </c>
      <c r="U26" s="387">
        <v>0</v>
      </c>
      <c r="V26" s="387">
        <v>0</v>
      </c>
      <c r="W26" s="387">
        <v>0</v>
      </c>
      <c r="X26" s="387">
        <v>0</v>
      </c>
      <c r="Y26" s="387">
        <v>0</v>
      </c>
      <c r="Z26" s="387">
        <v>0</v>
      </c>
      <c r="AA26" s="387">
        <v>0</v>
      </c>
      <c r="AB26" s="387">
        <v>0</v>
      </c>
      <c r="AC26" s="387">
        <v>0</v>
      </c>
      <c r="AD26" s="387">
        <v>0</v>
      </c>
      <c r="AE26" s="264"/>
      <c r="AF26" s="264"/>
      <c r="AG26" s="264"/>
      <c r="AH26" s="264"/>
      <c r="AI26" s="387">
        <v>0</v>
      </c>
      <c r="AJ26" s="264"/>
      <c r="AK26" s="264"/>
      <c r="AL26" s="264"/>
      <c r="AM26" s="264"/>
      <c r="AN26" s="387">
        <v>0</v>
      </c>
      <c r="AO26" s="387">
        <v>0</v>
      </c>
      <c r="AP26" s="387">
        <v>0</v>
      </c>
      <c r="AQ26" s="387">
        <v>0</v>
      </c>
      <c r="AR26" s="387">
        <v>0</v>
      </c>
      <c r="AS26" s="387">
        <v>0</v>
      </c>
      <c r="AT26" s="387">
        <v>0</v>
      </c>
      <c r="AU26" s="387">
        <v>0</v>
      </c>
      <c r="AV26" s="387">
        <v>0</v>
      </c>
      <c r="AW26" s="291"/>
    </row>
    <row r="27" spans="1:49" s="13" customFormat="1" x14ac:dyDescent="0.25">
      <c r="B27" s="236" t="s">
        <v>243</v>
      </c>
      <c r="C27" s="205"/>
      <c r="D27" s="217">
        <v>0</v>
      </c>
      <c r="E27" s="218">
        <v>0</v>
      </c>
      <c r="F27" s="218">
        <v>0</v>
      </c>
      <c r="G27" s="218">
        <v>0</v>
      </c>
      <c r="H27" s="218">
        <v>0</v>
      </c>
      <c r="I27" s="217">
        <v>0</v>
      </c>
      <c r="J27" s="217">
        <v>0</v>
      </c>
      <c r="K27" s="387">
        <v>0</v>
      </c>
      <c r="L27" s="387">
        <v>0</v>
      </c>
      <c r="M27" s="387">
        <v>0</v>
      </c>
      <c r="N27" s="387">
        <v>0</v>
      </c>
      <c r="O27" s="387">
        <v>0</v>
      </c>
      <c r="P27" s="387">
        <v>0</v>
      </c>
      <c r="Q27" s="387">
        <v>0</v>
      </c>
      <c r="R27" s="387">
        <v>0</v>
      </c>
      <c r="S27" s="387">
        <v>0</v>
      </c>
      <c r="T27" s="387">
        <v>0</v>
      </c>
      <c r="U27" s="387">
        <v>0</v>
      </c>
      <c r="V27" s="387">
        <v>0</v>
      </c>
      <c r="W27" s="387">
        <v>0</v>
      </c>
      <c r="X27" s="387">
        <v>0</v>
      </c>
      <c r="Y27" s="387">
        <v>0</v>
      </c>
      <c r="Z27" s="387">
        <v>0</v>
      </c>
      <c r="AA27" s="387">
        <v>0</v>
      </c>
      <c r="AB27" s="387">
        <v>0</v>
      </c>
      <c r="AC27" s="387">
        <v>0</v>
      </c>
      <c r="AD27" s="387">
        <v>0</v>
      </c>
      <c r="AE27" s="264"/>
      <c r="AF27" s="264"/>
      <c r="AG27" s="264"/>
      <c r="AH27" s="264"/>
      <c r="AI27" s="387">
        <v>0</v>
      </c>
      <c r="AJ27" s="264"/>
      <c r="AK27" s="264"/>
      <c r="AL27" s="264"/>
      <c r="AM27" s="264"/>
      <c r="AN27" s="387">
        <v>0</v>
      </c>
      <c r="AO27" s="387">
        <v>0</v>
      </c>
      <c r="AP27" s="387">
        <v>0</v>
      </c>
      <c r="AQ27" s="387">
        <v>0</v>
      </c>
      <c r="AR27" s="387">
        <v>0</v>
      </c>
      <c r="AS27" s="387">
        <v>0</v>
      </c>
      <c r="AT27" s="387">
        <v>0</v>
      </c>
      <c r="AU27" s="387">
        <v>0</v>
      </c>
      <c r="AV27" s="287"/>
      <c r="AW27" s="291"/>
    </row>
    <row r="28" spans="1:49" s="13" customFormat="1" x14ac:dyDescent="0.25">
      <c r="A28" s="43"/>
      <c r="B28" s="236" t="s">
        <v>244</v>
      </c>
      <c r="C28" s="205"/>
      <c r="D28" s="217">
        <v>1262</v>
      </c>
      <c r="E28" s="218">
        <v>1262</v>
      </c>
      <c r="F28" s="218">
        <v>0</v>
      </c>
      <c r="G28" s="218">
        <v>0</v>
      </c>
      <c r="H28" s="218">
        <v>0</v>
      </c>
      <c r="I28" s="217">
        <v>1262</v>
      </c>
      <c r="J28" s="217">
        <v>0</v>
      </c>
      <c r="K28" s="387">
        <v>0</v>
      </c>
      <c r="L28" s="387">
        <v>0</v>
      </c>
      <c r="M28" s="387">
        <v>0</v>
      </c>
      <c r="N28" s="387">
        <v>0</v>
      </c>
      <c r="O28" s="387">
        <v>0</v>
      </c>
      <c r="P28" s="387">
        <v>0</v>
      </c>
      <c r="Q28" s="387">
        <v>0</v>
      </c>
      <c r="R28" s="387">
        <v>0</v>
      </c>
      <c r="S28" s="387">
        <v>0</v>
      </c>
      <c r="T28" s="387">
        <v>0</v>
      </c>
      <c r="U28" s="387">
        <v>0</v>
      </c>
      <c r="V28" s="387">
        <v>0</v>
      </c>
      <c r="W28" s="387">
        <v>0</v>
      </c>
      <c r="X28" s="387">
        <v>0</v>
      </c>
      <c r="Y28" s="387">
        <v>0</v>
      </c>
      <c r="Z28" s="387">
        <v>0</v>
      </c>
      <c r="AA28" s="387">
        <v>0</v>
      </c>
      <c r="AB28" s="387">
        <v>0</v>
      </c>
      <c r="AC28" s="387">
        <v>0</v>
      </c>
      <c r="AD28" s="387">
        <v>0</v>
      </c>
      <c r="AE28" s="264"/>
      <c r="AF28" s="264"/>
      <c r="AG28" s="264"/>
      <c r="AH28" s="264"/>
      <c r="AI28" s="387">
        <v>0</v>
      </c>
      <c r="AJ28" s="264"/>
      <c r="AK28" s="264"/>
      <c r="AL28" s="264"/>
      <c r="AM28" s="264"/>
      <c r="AN28" s="387">
        <v>0</v>
      </c>
      <c r="AO28" s="387">
        <v>0</v>
      </c>
      <c r="AP28" s="387">
        <v>0</v>
      </c>
      <c r="AQ28" s="387">
        <v>0</v>
      </c>
      <c r="AR28" s="387">
        <v>0</v>
      </c>
      <c r="AS28" s="387">
        <v>0</v>
      </c>
      <c r="AT28" s="387">
        <v>0</v>
      </c>
      <c r="AU28" s="387">
        <v>0</v>
      </c>
      <c r="AV28" s="387">
        <v>0</v>
      </c>
      <c r="AW28" s="291"/>
    </row>
    <row r="29" spans="1:49" ht="39.6" x14ac:dyDescent="0.25">
      <c r="B29" s="237" t="s">
        <v>245</v>
      </c>
      <c r="C29" s="205" t="s">
        <v>204</v>
      </c>
      <c r="D29" s="299"/>
      <c r="E29" s="300"/>
      <c r="F29" s="300"/>
      <c r="G29" s="300"/>
      <c r="H29" s="300"/>
      <c r="I29" s="299"/>
      <c r="J29" s="299"/>
      <c r="K29" s="300"/>
      <c r="L29" s="300"/>
      <c r="M29" s="300"/>
      <c r="N29" s="300"/>
      <c r="O29" s="299"/>
      <c r="P29" s="211"/>
      <c r="Q29" s="208"/>
      <c r="R29" s="208"/>
      <c r="S29" s="208"/>
      <c r="T29" s="208"/>
      <c r="U29" s="211"/>
      <c r="V29" s="208"/>
      <c r="W29" s="208"/>
      <c r="X29" s="211"/>
      <c r="Y29" s="208"/>
      <c r="Z29" s="208"/>
      <c r="AA29" s="211"/>
      <c r="AB29" s="208"/>
      <c r="AC29" s="208"/>
      <c r="AD29" s="211"/>
      <c r="AE29" s="272"/>
      <c r="AF29" s="272"/>
      <c r="AG29" s="272"/>
      <c r="AH29" s="272"/>
      <c r="AI29" s="211"/>
      <c r="AJ29" s="272"/>
      <c r="AK29" s="272"/>
      <c r="AL29" s="272"/>
      <c r="AM29" s="272"/>
      <c r="AN29" s="211"/>
      <c r="AO29" s="208"/>
      <c r="AP29" s="208"/>
      <c r="AQ29" s="208"/>
      <c r="AR29" s="208"/>
      <c r="AS29" s="211"/>
      <c r="AT29" s="213"/>
      <c r="AU29" s="213"/>
      <c r="AV29" s="288"/>
      <c r="AW29" s="292"/>
    </row>
    <row r="30" spans="1:49" x14ac:dyDescent="0.25">
      <c r="B30" s="236" t="s">
        <v>246</v>
      </c>
      <c r="C30" s="205"/>
      <c r="D30" s="217">
        <v>0</v>
      </c>
      <c r="E30" s="218">
        <v>0</v>
      </c>
      <c r="F30" s="218">
        <v>0</v>
      </c>
      <c r="G30" s="218">
        <v>0</v>
      </c>
      <c r="H30" s="218">
        <v>0</v>
      </c>
      <c r="I30" s="217">
        <v>0</v>
      </c>
      <c r="J30" s="217"/>
      <c r="K30" s="218"/>
      <c r="L30" s="218"/>
      <c r="M30" s="218"/>
      <c r="N30" s="218"/>
      <c r="O30" s="217"/>
      <c r="P30" s="217"/>
      <c r="Q30" s="218"/>
      <c r="R30" s="218"/>
      <c r="S30" s="218"/>
      <c r="T30" s="218"/>
      <c r="U30" s="217"/>
      <c r="V30" s="218"/>
      <c r="W30" s="218"/>
      <c r="X30" s="217"/>
      <c r="Y30" s="218"/>
      <c r="Z30" s="218"/>
      <c r="AA30" s="217"/>
      <c r="AB30" s="218"/>
      <c r="AC30" s="218"/>
      <c r="AD30" s="217"/>
      <c r="AE30" s="264"/>
      <c r="AF30" s="264"/>
      <c r="AG30" s="264"/>
      <c r="AH30" s="264"/>
      <c r="AI30" s="217"/>
      <c r="AJ30" s="264"/>
      <c r="AK30" s="264"/>
      <c r="AL30" s="264"/>
      <c r="AM30" s="264"/>
      <c r="AN30" s="387">
        <v>0</v>
      </c>
      <c r="AO30" s="387">
        <v>0</v>
      </c>
      <c r="AP30" s="387">
        <v>0</v>
      </c>
      <c r="AQ30" s="387">
        <v>0</v>
      </c>
      <c r="AR30" s="387">
        <v>0</v>
      </c>
      <c r="AS30" s="387">
        <v>0</v>
      </c>
      <c r="AT30" s="387">
        <v>0</v>
      </c>
      <c r="AU30" s="387">
        <v>0</v>
      </c>
      <c r="AV30" s="387">
        <v>0</v>
      </c>
      <c r="AW30" s="291"/>
    </row>
    <row r="31" spans="1:49" x14ac:dyDescent="0.25">
      <c r="B31" s="236" t="s">
        <v>247</v>
      </c>
      <c r="C31" s="205"/>
      <c r="D31" s="217">
        <v>472352.81</v>
      </c>
      <c r="E31" s="218">
        <v>472988</v>
      </c>
      <c r="F31" s="218"/>
      <c r="G31" s="218"/>
      <c r="H31" s="218"/>
      <c r="I31" s="217">
        <v>472988</v>
      </c>
      <c r="J31" s="217"/>
      <c r="K31" s="218"/>
      <c r="L31" s="218"/>
      <c r="M31" s="218"/>
      <c r="N31" s="218"/>
      <c r="O31" s="217"/>
      <c r="P31" s="217"/>
      <c r="Q31" s="218"/>
      <c r="R31" s="218"/>
      <c r="S31" s="218"/>
      <c r="T31" s="218"/>
      <c r="U31" s="217"/>
      <c r="V31" s="218"/>
      <c r="W31" s="218"/>
      <c r="X31" s="217"/>
      <c r="Y31" s="218"/>
      <c r="Z31" s="218"/>
      <c r="AA31" s="217"/>
      <c r="AB31" s="218"/>
      <c r="AC31" s="218"/>
      <c r="AD31" s="217"/>
      <c r="AE31" s="264"/>
      <c r="AF31" s="264"/>
      <c r="AG31" s="264"/>
      <c r="AH31" s="264"/>
      <c r="AI31" s="217"/>
      <c r="AJ31" s="264"/>
      <c r="AK31" s="264"/>
      <c r="AL31" s="264"/>
      <c r="AM31" s="264"/>
      <c r="AN31" s="387">
        <v>0</v>
      </c>
      <c r="AO31" s="387">
        <v>0</v>
      </c>
      <c r="AP31" s="387">
        <v>0</v>
      </c>
      <c r="AQ31" s="387">
        <v>0</v>
      </c>
      <c r="AR31" s="387">
        <v>0</v>
      </c>
      <c r="AS31" s="387">
        <v>17089998</v>
      </c>
      <c r="AT31" s="387">
        <v>0</v>
      </c>
      <c r="AU31" s="387">
        <v>0</v>
      </c>
      <c r="AV31" s="387">
        <v>0</v>
      </c>
      <c r="AW31" s="291"/>
    </row>
    <row r="32" spans="1:49" ht="13.95" customHeight="1" x14ac:dyDescent="0.25">
      <c r="B32" s="236" t="s">
        <v>248</v>
      </c>
      <c r="C32" s="205" t="s">
        <v>82</v>
      </c>
      <c r="D32" s="217">
        <v>0</v>
      </c>
      <c r="E32" s="218">
        <v>0</v>
      </c>
      <c r="F32" s="218">
        <v>0</v>
      </c>
      <c r="G32" s="218">
        <v>0</v>
      </c>
      <c r="H32" s="218">
        <v>0</v>
      </c>
      <c r="I32" s="217">
        <v>0</v>
      </c>
      <c r="J32" s="217"/>
      <c r="K32" s="218"/>
      <c r="L32" s="218"/>
      <c r="M32" s="218"/>
      <c r="N32" s="218"/>
      <c r="O32" s="217"/>
      <c r="P32" s="217"/>
      <c r="Q32" s="218"/>
      <c r="R32" s="218"/>
      <c r="S32" s="218"/>
      <c r="T32" s="218"/>
      <c r="U32" s="217"/>
      <c r="V32" s="218"/>
      <c r="W32" s="218"/>
      <c r="X32" s="217"/>
      <c r="Y32" s="218"/>
      <c r="Z32" s="218"/>
      <c r="AA32" s="217"/>
      <c r="AB32" s="218"/>
      <c r="AC32" s="218"/>
      <c r="AD32" s="217"/>
      <c r="AE32" s="264"/>
      <c r="AF32" s="264"/>
      <c r="AG32" s="264"/>
      <c r="AH32" s="264"/>
      <c r="AI32" s="217"/>
      <c r="AJ32" s="264"/>
      <c r="AK32" s="264"/>
      <c r="AL32" s="264"/>
      <c r="AM32" s="264"/>
      <c r="AN32" s="387">
        <v>0</v>
      </c>
      <c r="AO32" s="387">
        <v>0</v>
      </c>
      <c r="AP32" s="387">
        <v>0</v>
      </c>
      <c r="AQ32" s="387">
        <v>0</v>
      </c>
      <c r="AR32" s="387">
        <v>0</v>
      </c>
      <c r="AS32" s="387">
        <v>0</v>
      </c>
      <c r="AT32" s="387">
        <v>0</v>
      </c>
      <c r="AU32" s="387">
        <v>0</v>
      </c>
      <c r="AV32" s="387">
        <v>0</v>
      </c>
      <c r="AW32" s="291"/>
    </row>
    <row r="33" spans="1:49" x14ac:dyDescent="0.25">
      <c r="A33" s="11"/>
      <c r="B33" s="237" t="s">
        <v>249</v>
      </c>
      <c r="C33" s="205" t="s">
        <v>14</v>
      </c>
      <c r="D33" s="299"/>
      <c r="E33" s="300"/>
      <c r="F33" s="300"/>
      <c r="G33" s="300"/>
      <c r="H33" s="300"/>
      <c r="I33" s="299"/>
      <c r="J33" s="211"/>
      <c r="K33" s="208"/>
      <c r="L33" s="208"/>
      <c r="M33" s="208"/>
      <c r="N33" s="208"/>
      <c r="O33" s="211"/>
      <c r="P33" s="211"/>
      <c r="Q33" s="208"/>
      <c r="R33" s="208"/>
      <c r="S33" s="208"/>
      <c r="T33" s="208"/>
      <c r="U33" s="211"/>
      <c r="V33" s="208"/>
      <c r="W33" s="208"/>
      <c r="X33" s="211"/>
      <c r="Y33" s="208"/>
      <c r="Z33" s="208"/>
      <c r="AA33" s="211"/>
      <c r="AB33" s="208"/>
      <c r="AC33" s="208"/>
      <c r="AD33" s="211"/>
      <c r="AE33" s="272"/>
      <c r="AF33" s="272"/>
      <c r="AG33" s="272"/>
      <c r="AH33" s="272"/>
      <c r="AI33" s="211"/>
      <c r="AJ33" s="272"/>
      <c r="AK33" s="272"/>
      <c r="AL33" s="272"/>
      <c r="AM33" s="272"/>
      <c r="AN33" s="211"/>
      <c r="AO33" s="208"/>
      <c r="AP33" s="208"/>
      <c r="AQ33" s="208"/>
      <c r="AR33" s="208"/>
      <c r="AS33" s="211"/>
      <c r="AT33" s="213"/>
      <c r="AU33" s="213"/>
      <c r="AV33" s="288"/>
      <c r="AW33" s="292"/>
    </row>
    <row r="34" spans="1:49" x14ac:dyDescent="0.25">
      <c r="B34" s="236" t="s">
        <v>250</v>
      </c>
      <c r="C34" s="205"/>
      <c r="D34" s="217">
        <v>58432</v>
      </c>
      <c r="E34" s="218">
        <v>58432</v>
      </c>
      <c r="F34" s="218">
        <v>0</v>
      </c>
      <c r="G34" s="218">
        <v>0</v>
      </c>
      <c r="H34" s="218">
        <v>0</v>
      </c>
      <c r="I34" s="217">
        <v>58432</v>
      </c>
      <c r="J34" s="217"/>
      <c r="K34" s="218"/>
      <c r="L34" s="218"/>
      <c r="M34" s="218"/>
      <c r="N34" s="218"/>
      <c r="O34" s="217"/>
      <c r="P34" s="217"/>
      <c r="Q34" s="218"/>
      <c r="R34" s="218"/>
      <c r="S34" s="218"/>
      <c r="T34" s="218"/>
      <c r="U34" s="217"/>
      <c r="V34" s="218"/>
      <c r="W34" s="218"/>
      <c r="X34" s="217"/>
      <c r="Y34" s="218"/>
      <c r="Z34" s="218"/>
      <c r="AA34" s="217"/>
      <c r="AB34" s="218"/>
      <c r="AC34" s="218"/>
      <c r="AD34" s="217"/>
      <c r="AE34" s="264"/>
      <c r="AF34" s="264"/>
      <c r="AG34" s="264"/>
      <c r="AH34" s="264"/>
      <c r="AI34" s="217"/>
      <c r="AJ34" s="264"/>
      <c r="AK34" s="264"/>
      <c r="AL34" s="264"/>
      <c r="AM34" s="264"/>
      <c r="AN34" s="387">
        <v>0</v>
      </c>
      <c r="AO34" s="387">
        <v>0</v>
      </c>
      <c r="AP34" s="387">
        <v>0</v>
      </c>
      <c r="AQ34" s="387">
        <v>0</v>
      </c>
      <c r="AR34" s="387">
        <v>0</v>
      </c>
      <c r="AS34" s="265"/>
      <c r="AT34" s="387">
        <v>0</v>
      </c>
      <c r="AU34" s="387">
        <v>0</v>
      </c>
      <c r="AV34" s="387">
        <v>0</v>
      </c>
      <c r="AW34" s="291"/>
    </row>
    <row r="35" spans="1:49" x14ac:dyDescent="0.25">
      <c r="B35" s="236" t="s">
        <v>251</v>
      </c>
      <c r="C35" s="205"/>
      <c r="D35" s="217">
        <v>64953</v>
      </c>
      <c r="E35" s="218">
        <v>64953</v>
      </c>
      <c r="F35" s="218">
        <v>0</v>
      </c>
      <c r="G35" s="218">
        <v>0</v>
      </c>
      <c r="H35" s="218">
        <v>0</v>
      </c>
      <c r="I35" s="217">
        <v>64953</v>
      </c>
      <c r="J35" s="217"/>
      <c r="K35" s="218"/>
      <c r="L35" s="218"/>
      <c r="M35" s="218"/>
      <c r="N35" s="218"/>
      <c r="O35" s="217"/>
      <c r="P35" s="217"/>
      <c r="Q35" s="218"/>
      <c r="R35" s="218"/>
      <c r="S35" s="218"/>
      <c r="T35" s="218"/>
      <c r="U35" s="217"/>
      <c r="V35" s="218"/>
      <c r="W35" s="218"/>
      <c r="X35" s="217"/>
      <c r="Y35" s="218"/>
      <c r="Z35" s="218"/>
      <c r="AA35" s="217"/>
      <c r="AB35" s="218"/>
      <c r="AC35" s="218"/>
      <c r="AD35" s="217"/>
      <c r="AE35" s="264"/>
      <c r="AF35" s="264"/>
      <c r="AG35" s="264"/>
      <c r="AH35" s="264"/>
      <c r="AI35" s="217"/>
      <c r="AJ35" s="264"/>
      <c r="AK35" s="264"/>
      <c r="AL35" s="264"/>
      <c r="AM35" s="264"/>
      <c r="AN35" s="387">
        <v>0</v>
      </c>
      <c r="AO35" s="387">
        <v>0</v>
      </c>
      <c r="AP35" s="387">
        <v>0</v>
      </c>
      <c r="AQ35" s="387">
        <v>0</v>
      </c>
      <c r="AR35" s="387">
        <v>0</v>
      </c>
      <c r="AS35" s="387">
        <v>0</v>
      </c>
      <c r="AT35" s="387">
        <v>0</v>
      </c>
      <c r="AU35" s="387">
        <v>0</v>
      </c>
      <c r="AV35" s="387">
        <v>0</v>
      </c>
      <c r="AW35" s="291"/>
    </row>
    <row r="36" spans="1:49" ht="17.399999999999999" thickBot="1" x14ac:dyDescent="0.3">
      <c r="B36" s="234"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1"/>
    </row>
    <row r="37" spans="1:49" ht="13.8" thickTop="1" x14ac:dyDescent="0.25">
      <c r="B37" s="238" t="s">
        <v>253</v>
      </c>
      <c r="C37" s="204" t="s">
        <v>15</v>
      </c>
      <c r="D37" s="223">
        <v>27525</v>
      </c>
      <c r="E37" s="224">
        <v>27525</v>
      </c>
      <c r="F37" s="224">
        <v>0</v>
      </c>
      <c r="G37" s="224">
        <v>0</v>
      </c>
      <c r="H37" s="224">
        <v>0</v>
      </c>
      <c r="I37" s="223">
        <v>27525</v>
      </c>
      <c r="J37" s="223"/>
      <c r="K37" s="224"/>
      <c r="L37" s="224"/>
      <c r="M37" s="224"/>
      <c r="N37" s="224"/>
      <c r="O37" s="223"/>
      <c r="P37" s="223"/>
      <c r="Q37" s="224"/>
      <c r="R37" s="224"/>
      <c r="S37" s="224"/>
      <c r="T37" s="224"/>
      <c r="U37" s="223"/>
      <c r="V37" s="224"/>
      <c r="W37" s="224"/>
      <c r="X37" s="223"/>
      <c r="Y37" s="224"/>
      <c r="Z37" s="224"/>
      <c r="AA37" s="223"/>
      <c r="AB37" s="224"/>
      <c r="AC37" s="224"/>
      <c r="AD37" s="223"/>
      <c r="AE37" s="268"/>
      <c r="AF37" s="268"/>
      <c r="AG37" s="268"/>
      <c r="AH37" s="269"/>
      <c r="AI37" s="223"/>
      <c r="AJ37" s="268"/>
      <c r="AK37" s="268"/>
      <c r="AL37" s="268"/>
      <c r="AM37" s="269"/>
      <c r="AN37" s="387">
        <v>0</v>
      </c>
      <c r="AO37" s="387">
        <v>0</v>
      </c>
      <c r="AP37" s="387">
        <v>0</v>
      </c>
      <c r="AQ37" s="387">
        <v>0</v>
      </c>
      <c r="AR37" s="387">
        <v>0</v>
      </c>
      <c r="AS37" s="223">
        <v>7769991.8589753862</v>
      </c>
      <c r="AT37" s="387">
        <v>0</v>
      </c>
      <c r="AU37" s="225">
        <v>2543473.0725202588</v>
      </c>
      <c r="AV37" s="387">
        <v>0</v>
      </c>
      <c r="AW37" s="290"/>
    </row>
    <row r="38" spans="1:49" x14ac:dyDescent="0.25">
      <c r="B38" s="233" t="s">
        <v>254</v>
      </c>
      <c r="C38" s="205" t="s">
        <v>16</v>
      </c>
      <c r="D38" s="217">
        <v>5550</v>
      </c>
      <c r="E38" s="218">
        <v>5550</v>
      </c>
      <c r="F38" s="218">
        <v>0</v>
      </c>
      <c r="G38" s="218">
        <v>0</v>
      </c>
      <c r="H38" s="218">
        <v>0</v>
      </c>
      <c r="I38" s="217">
        <v>5550</v>
      </c>
      <c r="J38" s="217"/>
      <c r="K38" s="218"/>
      <c r="L38" s="218"/>
      <c r="M38" s="218"/>
      <c r="N38" s="218"/>
      <c r="O38" s="217"/>
      <c r="P38" s="217"/>
      <c r="Q38" s="218"/>
      <c r="R38" s="218"/>
      <c r="S38" s="218"/>
      <c r="T38" s="218"/>
      <c r="U38" s="217"/>
      <c r="V38" s="218"/>
      <c r="W38" s="218"/>
      <c r="X38" s="217"/>
      <c r="Y38" s="218"/>
      <c r="Z38" s="218"/>
      <c r="AA38" s="217"/>
      <c r="AB38" s="218"/>
      <c r="AC38" s="218"/>
      <c r="AD38" s="217"/>
      <c r="AE38" s="264"/>
      <c r="AF38" s="264"/>
      <c r="AG38" s="264"/>
      <c r="AH38" s="264"/>
      <c r="AI38" s="217"/>
      <c r="AJ38" s="264"/>
      <c r="AK38" s="264"/>
      <c r="AL38" s="264"/>
      <c r="AM38" s="264"/>
      <c r="AN38" s="387">
        <v>0</v>
      </c>
      <c r="AO38" s="387">
        <v>0</v>
      </c>
      <c r="AP38" s="387">
        <v>0</v>
      </c>
      <c r="AQ38" s="387">
        <v>0</v>
      </c>
      <c r="AR38" s="387">
        <v>0</v>
      </c>
      <c r="AS38" s="217">
        <v>786544.67196594481</v>
      </c>
      <c r="AT38" s="387">
        <v>0</v>
      </c>
      <c r="AU38" s="221">
        <v>352279.03867652029</v>
      </c>
      <c r="AV38" s="387">
        <v>0</v>
      </c>
      <c r="AW38" s="291"/>
    </row>
    <row r="39" spans="1:49" x14ac:dyDescent="0.25">
      <c r="B39" s="236" t="s">
        <v>255</v>
      </c>
      <c r="C39" s="205" t="s">
        <v>17</v>
      </c>
      <c r="D39" s="217">
        <v>12520</v>
      </c>
      <c r="E39" s="218">
        <v>12520</v>
      </c>
      <c r="F39" s="218">
        <v>0</v>
      </c>
      <c r="G39" s="218">
        <v>0</v>
      </c>
      <c r="H39" s="218">
        <v>0</v>
      </c>
      <c r="I39" s="217">
        <v>12520</v>
      </c>
      <c r="J39" s="217"/>
      <c r="K39" s="218"/>
      <c r="L39" s="218"/>
      <c r="M39" s="218"/>
      <c r="N39" s="218"/>
      <c r="O39" s="217"/>
      <c r="P39" s="217"/>
      <c r="Q39" s="218"/>
      <c r="R39" s="218"/>
      <c r="S39" s="218"/>
      <c r="T39" s="218"/>
      <c r="U39" s="217"/>
      <c r="V39" s="218"/>
      <c r="W39" s="218"/>
      <c r="X39" s="217"/>
      <c r="Y39" s="218"/>
      <c r="Z39" s="218"/>
      <c r="AA39" s="217"/>
      <c r="AB39" s="218"/>
      <c r="AC39" s="218"/>
      <c r="AD39" s="217"/>
      <c r="AE39" s="264"/>
      <c r="AF39" s="264"/>
      <c r="AG39" s="264"/>
      <c r="AH39" s="264"/>
      <c r="AI39" s="217"/>
      <c r="AJ39" s="264"/>
      <c r="AK39" s="264"/>
      <c r="AL39" s="264"/>
      <c r="AM39" s="264"/>
      <c r="AN39" s="387">
        <v>0</v>
      </c>
      <c r="AO39" s="387">
        <v>0</v>
      </c>
      <c r="AP39" s="387">
        <v>0</v>
      </c>
      <c r="AQ39" s="387">
        <v>0</v>
      </c>
      <c r="AR39" s="387">
        <v>0</v>
      </c>
      <c r="AS39" s="217">
        <v>2071846.8263800801</v>
      </c>
      <c r="AT39" s="387">
        <v>0</v>
      </c>
      <c r="AU39" s="221">
        <v>951772.7349774756</v>
      </c>
      <c r="AV39" s="387">
        <v>0</v>
      </c>
      <c r="AW39" s="291"/>
    </row>
    <row r="40" spans="1:49" x14ac:dyDescent="0.25">
      <c r="B40" s="236" t="s">
        <v>256</v>
      </c>
      <c r="C40" s="205" t="s">
        <v>38</v>
      </c>
      <c r="D40" s="217">
        <v>24956</v>
      </c>
      <c r="E40" s="218">
        <v>24956</v>
      </c>
      <c r="F40" s="218">
        <v>0</v>
      </c>
      <c r="G40" s="218">
        <v>0</v>
      </c>
      <c r="H40" s="218">
        <v>0</v>
      </c>
      <c r="I40" s="217">
        <v>24956</v>
      </c>
      <c r="J40" s="217"/>
      <c r="K40" s="218"/>
      <c r="L40" s="218"/>
      <c r="M40" s="218"/>
      <c r="N40" s="218"/>
      <c r="O40" s="217"/>
      <c r="P40" s="217"/>
      <c r="Q40" s="218"/>
      <c r="R40" s="218"/>
      <c r="S40" s="218"/>
      <c r="T40" s="218"/>
      <c r="U40" s="217"/>
      <c r="V40" s="218"/>
      <c r="W40" s="218"/>
      <c r="X40" s="217"/>
      <c r="Y40" s="218"/>
      <c r="Z40" s="218"/>
      <c r="AA40" s="217"/>
      <c r="AB40" s="218"/>
      <c r="AC40" s="218"/>
      <c r="AD40" s="217"/>
      <c r="AE40" s="264"/>
      <c r="AF40" s="264"/>
      <c r="AG40" s="264"/>
      <c r="AH40" s="264"/>
      <c r="AI40" s="217"/>
      <c r="AJ40" s="264"/>
      <c r="AK40" s="264"/>
      <c r="AL40" s="264"/>
      <c r="AM40" s="264"/>
      <c r="AN40" s="387">
        <v>0</v>
      </c>
      <c r="AO40" s="387">
        <v>0</v>
      </c>
      <c r="AP40" s="387">
        <v>0</v>
      </c>
      <c r="AQ40" s="387">
        <v>0</v>
      </c>
      <c r="AR40" s="387">
        <v>0</v>
      </c>
      <c r="AS40" s="217">
        <v>1986265.9676690458</v>
      </c>
      <c r="AT40" s="387">
        <v>0</v>
      </c>
      <c r="AU40" s="221">
        <v>765356.48031487456</v>
      </c>
      <c r="AV40" s="387">
        <v>0</v>
      </c>
      <c r="AW40" s="291"/>
    </row>
    <row r="41" spans="1:49" s="13" customFormat="1" ht="26.4" x14ac:dyDescent="0.25">
      <c r="A41" s="43"/>
      <c r="B41" s="236" t="s">
        <v>257</v>
      </c>
      <c r="C41" s="205" t="s">
        <v>129</v>
      </c>
      <c r="D41" s="217">
        <v>119340</v>
      </c>
      <c r="E41" s="218">
        <v>119340</v>
      </c>
      <c r="F41" s="218">
        <v>0</v>
      </c>
      <c r="G41" s="218">
        <v>0</v>
      </c>
      <c r="H41" s="218">
        <v>0</v>
      </c>
      <c r="I41" s="217">
        <v>119340</v>
      </c>
      <c r="J41" s="217"/>
      <c r="K41" s="218"/>
      <c r="L41" s="218"/>
      <c r="M41" s="218"/>
      <c r="N41" s="218"/>
      <c r="O41" s="217"/>
      <c r="P41" s="217"/>
      <c r="Q41" s="218"/>
      <c r="R41" s="218"/>
      <c r="S41" s="218"/>
      <c r="T41" s="218"/>
      <c r="U41" s="217"/>
      <c r="V41" s="218"/>
      <c r="W41" s="218"/>
      <c r="X41" s="217"/>
      <c r="Y41" s="218"/>
      <c r="Z41" s="218"/>
      <c r="AA41" s="217"/>
      <c r="AB41" s="218"/>
      <c r="AC41" s="218"/>
      <c r="AD41" s="217"/>
      <c r="AE41" s="264"/>
      <c r="AF41" s="264"/>
      <c r="AG41" s="264"/>
      <c r="AH41" s="264"/>
      <c r="AI41" s="217"/>
      <c r="AJ41" s="264"/>
      <c r="AK41" s="264"/>
      <c r="AL41" s="264"/>
      <c r="AM41" s="264"/>
      <c r="AN41" s="387">
        <v>0</v>
      </c>
      <c r="AO41" s="387">
        <v>0</v>
      </c>
      <c r="AP41" s="387">
        <v>0</v>
      </c>
      <c r="AQ41" s="387">
        <v>0</v>
      </c>
      <c r="AR41" s="387">
        <v>0</v>
      </c>
      <c r="AS41" s="217">
        <v>4324109.2768517025</v>
      </c>
      <c r="AT41" s="387">
        <v>0</v>
      </c>
      <c r="AU41" s="221">
        <v>927871.76994852605</v>
      </c>
      <c r="AV41" s="387">
        <v>0</v>
      </c>
      <c r="AW41" s="291"/>
    </row>
    <row r="42" spans="1:49" s="13" customFormat="1" ht="24.9" customHeight="1" x14ac:dyDescent="0.25">
      <c r="A42" s="43"/>
      <c r="B42" s="233" t="s">
        <v>258</v>
      </c>
      <c r="C42" s="205" t="s">
        <v>87</v>
      </c>
      <c r="D42" s="217">
        <v>29794</v>
      </c>
      <c r="E42" s="218">
        <v>29794</v>
      </c>
      <c r="F42" s="218">
        <v>0</v>
      </c>
      <c r="G42" s="218">
        <v>0</v>
      </c>
      <c r="H42" s="218">
        <v>0</v>
      </c>
      <c r="I42" s="217">
        <v>29794</v>
      </c>
      <c r="J42" s="217"/>
      <c r="K42" s="218"/>
      <c r="L42" s="218"/>
      <c r="M42" s="218"/>
      <c r="N42" s="218"/>
      <c r="O42" s="217"/>
      <c r="P42" s="217"/>
      <c r="Q42" s="218"/>
      <c r="R42" s="218"/>
      <c r="S42" s="218"/>
      <c r="T42" s="218"/>
      <c r="U42" s="217"/>
      <c r="V42" s="218"/>
      <c r="W42" s="218"/>
      <c r="X42" s="217"/>
      <c r="Y42" s="218"/>
      <c r="Z42" s="218"/>
      <c r="AA42" s="217"/>
      <c r="AB42" s="218"/>
      <c r="AC42" s="218"/>
      <c r="AD42" s="217"/>
      <c r="AE42" s="264"/>
      <c r="AF42" s="264"/>
      <c r="AG42" s="264"/>
      <c r="AH42" s="264"/>
      <c r="AI42" s="217"/>
      <c r="AJ42" s="264"/>
      <c r="AK42" s="264"/>
      <c r="AL42" s="264"/>
      <c r="AM42" s="264"/>
      <c r="AN42" s="387">
        <v>0</v>
      </c>
      <c r="AO42" s="387">
        <v>0</v>
      </c>
      <c r="AP42" s="387">
        <v>0</v>
      </c>
      <c r="AQ42" s="387">
        <v>0</v>
      </c>
      <c r="AR42" s="387">
        <v>0</v>
      </c>
      <c r="AS42" s="217">
        <v>1079525.8084179289</v>
      </c>
      <c r="AT42" s="387">
        <v>0</v>
      </c>
      <c r="AU42" s="221">
        <v>231645.74677241893</v>
      </c>
      <c r="AV42" s="387">
        <v>0</v>
      </c>
      <c r="AW42" s="291"/>
    </row>
    <row r="43" spans="1:49" ht="17.399999999999999" thickBot="1" x14ac:dyDescent="0.3">
      <c r="B43" s="234"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1"/>
    </row>
    <row r="44" spans="1:49" ht="27" thickTop="1" x14ac:dyDescent="0.25">
      <c r="B44" s="238" t="s">
        <v>260</v>
      </c>
      <c r="C44" s="204" t="s">
        <v>18</v>
      </c>
      <c r="D44" s="223">
        <v>173110</v>
      </c>
      <c r="E44" s="224">
        <v>173110</v>
      </c>
      <c r="F44" s="224">
        <v>0</v>
      </c>
      <c r="G44" s="224">
        <v>0</v>
      </c>
      <c r="H44" s="224">
        <v>0</v>
      </c>
      <c r="I44" s="223">
        <v>173110</v>
      </c>
      <c r="J44" s="223"/>
      <c r="K44" s="224"/>
      <c r="L44" s="224"/>
      <c r="M44" s="224"/>
      <c r="N44" s="224"/>
      <c r="O44" s="223"/>
      <c r="P44" s="223"/>
      <c r="Q44" s="224"/>
      <c r="R44" s="224"/>
      <c r="S44" s="224"/>
      <c r="T44" s="224"/>
      <c r="U44" s="223"/>
      <c r="V44" s="224"/>
      <c r="W44" s="224"/>
      <c r="X44" s="223"/>
      <c r="Y44" s="224"/>
      <c r="Z44" s="224"/>
      <c r="AA44" s="223"/>
      <c r="AB44" s="224"/>
      <c r="AC44" s="224"/>
      <c r="AD44" s="223"/>
      <c r="AE44" s="268"/>
      <c r="AF44" s="268"/>
      <c r="AG44" s="268"/>
      <c r="AH44" s="269"/>
      <c r="AI44" s="223"/>
      <c r="AJ44" s="268"/>
      <c r="AK44" s="268"/>
      <c r="AL44" s="268"/>
      <c r="AM44" s="269"/>
      <c r="AN44" s="387">
        <v>0</v>
      </c>
      <c r="AO44" s="387">
        <v>0</v>
      </c>
      <c r="AP44" s="387">
        <v>0</v>
      </c>
      <c r="AQ44" s="387">
        <v>0</v>
      </c>
      <c r="AR44" s="387">
        <v>0</v>
      </c>
      <c r="AS44" s="223">
        <v>6575539.986404486</v>
      </c>
      <c r="AT44" s="387">
        <v>0</v>
      </c>
      <c r="AU44" s="225">
        <v>2060892.8439170276</v>
      </c>
      <c r="AV44" s="387">
        <v>0</v>
      </c>
      <c r="AW44" s="290"/>
    </row>
    <row r="45" spans="1:49" x14ac:dyDescent="0.25">
      <c r="B45" s="239" t="s">
        <v>261</v>
      </c>
      <c r="C45" s="205" t="s">
        <v>19</v>
      </c>
      <c r="D45" s="217">
        <v>-28895</v>
      </c>
      <c r="E45" s="218">
        <v>-28895</v>
      </c>
      <c r="F45" s="218">
        <v>0</v>
      </c>
      <c r="G45" s="218">
        <v>0</v>
      </c>
      <c r="H45" s="218">
        <v>0</v>
      </c>
      <c r="I45" s="217">
        <v>-28895</v>
      </c>
      <c r="J45" s="217"/>
      <c r="K45" s="218"/>
      <c r="L45" s="218"/>
      <c r="M45" s="218"/>
      <c r="N45" s="218"/>
      <c r="O45" s="217"/>
      <c r="P45" s="217"/>
      <c r="Q45" s="218"/>
      <c r="R45" s="218"/>
      <c r="S45" s="218"/>
      <c r="T45" s="218"/>
      <c r="U45" s="217"/>
      <c r="V45" s="218"/>
      <c r="W45" s="218"/>
      <c r="X45" s="217"/>
      <c r="Y45" s="218"/>
      <c r="Z45" s="218"/>
      <c r="AA45" s="217"/>
      <c r="AB45" s="218"/>
      <c r="AC45" s="218"/>
      <c r="AD45" s="217"/>
      <c r="AE45" s="264"/>
      <c r="AF45" s="264"/>
      <c r="AG45" s="264"/>
      <c r="AH45" s="264"/>
      <c r="AI45" s="217"/>
      <c r="AJ45" s="264"/>
      <c r="AK45" s="264"/>
      <c r="AL45" s="264"/>
      <c r="AM45" s="264"/>
      <c r="AN45" s="387">
        <v>0</v>
      </c>
      <c r="AO45" s="387">
        <v>0</v>
      </c>
      <c r="AP45" s="387">
        <v>0</v>
      </c>
      <c r="AQ45" s="387">
        <v>0</v>
      </c>
      <c r="AR45" s="387">
        <v>0</v>
      </c>
      <c r="AS45" s="217">
        <v>7301630.0800000001</v>
      </c>
      <c r="AT45" s="387">
        <v>0</v>
      </c>
      <c r="AU45" s="221">
        <v>2208548.92</v>
      </c>
      <c r="AV45" s="387">
        <v>0</v>
      </c>
      <c r="AW45" s="291"/>
    </row>
    <row r="46" spans="1:49" x14ac:dyDescent="0.25">
      <c r="B46" s="239" t="s">
        <v>262</v>
      </c>
      <c r="C46" s="205" t="s">
        <v>20</v>
      </c>
      <c r="D46" s="217">
        <v>0</v>
      </c>
      <c r="E46" s="218">
        <v>0</v>
      </c>
      <c r="F46" s="218">
        <v>0</v>
      </c>
      <c r="G46" s="218">
        <v>0</v>
      </c>
      <c r="H46" s="218">
        <v>0</v>
      </c>
      <c r="I46" s="217">
        <v>0</v>
      </c>
      <c r="J46" s="217"/>
      <c r="K46" s="218"/>
      <c r="L46" s="218"/>
      <c r="M46" s="218"/>
      <c r="N46" s="218"/>
      <c r="O46" s="217"/>
      <c r="P46" s="217"/>
      <c r="Q46" s="218"/>
      <c r="R46" s="218"/>
      <c r="S46" s="218"/>
      <c r="T46" s="218"/>
      <c r="U46" s="217"/>
      <c r="V46" s="218"/>
      <c r="W46" s="218"/>
      <c r="X46" s="217"/>
      <c r="Y46" s="218"/>
      <c r="Z46" s="218"/>
      <c r="AA46" s="217"/>
      <c r="AB46" s="218"/>
      <c r="AC46" s="218"/>
      <c r="AD46" s="217"/>
      <c r="AE46" s="264"/>
      <c r="AF46" s="264"/>
      <c r="AG46" s="264"/>
      <c r="AH46" s="264"/>
      <c r="AI46" s="217"/>
      <c r="AJ46" s="264"/>
      <c r="AK46" s="264"/>
      <c r="AL46" s="264"/>
      <c r="AM46" s="264"/>
      <c r="AN46" s="387">
        <v>0</v>
      </c>
      <c r="AO46" s="387">
        <v>0</v>
      </c>
      <c r="AP46" s="387">
        <v>0</v>
      </c>
      <c r="AQ46" s="387">
        <v>0</v>
      </c>
      <c r="AR46" s="387">
        <v>0</v>
      </c>
      <c r="AS46" s="387">
        <v>0</v>
      </c>
      <c r="AT46" s="387">
        <v>0</v>
      </c>
      <c r="AU46" s="221">
        <v>0</v>
      </c>
      <c r="AV46" s="387">
        <v>0</v>
      </c>
      <c r="AW46" s="291"/>
    </row>
    <row r="47" spans="1:49" x14ac:dyDescent="0.25">
      <c r="B47" s="239" t="s">
        <v>263</v>
      </c>
      <c r="C47" s="205" t="s">
        <v>21</v>
      </c>
      <c r="D47" s="217">
        <v>0</v>
      </c>
      <c r="E47" s="218">
        <v>0</v>
      </c>
      <c r="F47" s="218">
        <v>0</v>
      </c>
      <c r="G47" s="218">
        <v>0</v>
      </c>
      <c r="H47" s="218">
        <v>0</v>
      </c>
      <c r="I47" s="217">
        <v>0</v>
      </c>
      <c r="J47" s="217"/>
      <c r="K47" s="218"/>
      <c r="L47" s="218"/>
      <c r="M47" s="218"/>
      <c r="N47" s="218"/>
      <c r="O47" s="217"/>
      <c r="P47" s="217"/>
      <c r="Q47" s="218"/>
      <c r="R47" s="218"/>
      <c r="S47" s="218"/>
      <c r="T47" s="218"/>
      <c r="U47" s="217"/>
      <c r="V47" s="218"/>
      <c r="W47" s="218"/>
      <c r="X47" s="217"/>
      <c r="Y47" s="218"/>
      <c r="Z47" s="218"/>
      <c r="AA47" s="217"/>
      <c r="AB47" s="218"/>
      <c r="AC47" s="218"/>
      <c r="AD47" s="217"/>
      <c r="AE47" s="264"/>
      <c r="AF47" s="264"/>
      <c r="AG47" s="264"/>
      <c r="AH47" s="264"/>
      <c r="AI47" s="217"/>
      <c r="AJ47" s="264"/>
      <c r="AK47" s="264"/>
      <c r="AL47" s="264"/>
      <c r="AM47" s="264"/>
      <c r="AN47" s="387">
        <v>0</v>
      </c>
      <c r="AO47" s="387">
        <v>0</v>
      </c>
      <c r="AP47" s="387">
        <v>0</v>
      </c>
      <c r="AQ47" s="387">
        <v>0</v>
      </c>
      <c r="AR47" s="387">
        <v>0</v>
      </c>
      <c r="AS47" s="387">
        <v>0</v>
      </c>
      <c r="AT47" s="387">
        <v>0</v>
      </c>
      <c r="AU47" s="221">
        <v>191900</v>
      </c>
      <c r="AV47" s="387">
        <v>0</v>
      </c>
      <c r="AW47" s="291"/>
    </row>
    <row r="48" spans="1:49" x14ac:dyDescent="0.25">
      <c r="B48" s="240"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72"/>
      <c r="AF48" s="272"/>
      <c r="AG48" s="272"/>
      <c r="AH48" s="272"/>
      <c r="AI48" s="211"/>
      <c r="AJ48" s="272"/>
      <c r="AK48" s="272"/>
      <c r="AL48" s="272"/>
      <c r="AM48" s="272"/>
      <c r="AN48" s="211"/>
      <c r="AO48" s="208"/>
      <c r="AP48" s="208"/>
      <c r="AQ48" s="208"/>
      <c r="AR48" s="208"/>
      <c r="AS48" s="211"/>
      <c r="AT48" s="213"/>
      <c r="AU48" s="213"/>
      <c r="AV48" s="288"/>
      <c r="AW48" s="292"/>
    </row>
    <row r="49" spans="2:49" x14ac:dyDescent="0.25">
      <c r="B49" s="239" t="s">
        <v>303</v>
      </c>
      <c r="C49" s="205"/>
      <c r="D49" s="217">
        <v>0</v>
      </c>
      <c r="E49" s="218">
        <v>0</v>
      </c>
      <c r="F49" s="218">
        <v>0</v>
      </c>
      <c r="G49" s="218">
        <v>0</v>
      </c>
      <c r="H49" s="218">
        <v>0</v>
      </c>
      <c r="I49" s="217">
        <v>0</v>
      </c>
      <c r="J49" s="217"/>
      <c r="K49" s="218"/>
      <c r="L49" s="218"/>
      <c r="M49" s="218"/>
      <c r="N49" s="218"/>
      <c r="O49" s="217"/>
      <c r="P49" s="217"/>
      <c r="Q49" s="218"/>
      <c r="R49" s="218"/>
      <c r="S49" s="218"/>
      <c r="T49" s="218"/>
      <c r="U49" s="217"/>
      <c r="V49" s="218"/>
      <c r="W49" s="218"/>
      <c r="X49" s="217"/>
      <c r="Y49" s="218"/>
      <c r="Z49" s="218"/>
      <c r="AA49" s="217"/>
      <c r="AB49" s="218"/>
      <c r="AC49" s="218"/>
      <c r="AD49" s="217"/>
      <c r="AE49" s="264"/>
      <c r="AF49" s="264"/>
      <c r="AG49" s="264"/>
      <c r="AH49" s="264"/>
      <c r="AI49" s="217"/>
      <c r="AJ49" s="264"/>
      <c r="AK49" s="264"/>
      <c r="AL49" s="264"/>
      <c r="AM49" s="264"/>
      <c r="AN49" s="387">
        <v>0</v>
      </c>
      <c r="AO49" s="387">
        <v>0</v>
      </c>
      <c r="AP49" s="387">
        <v>0</v>
      </c>
      <c r="AQ49" s="387">
        <v>0</v>
      </c>
      <c r="AR49" s="387">
        <v>0</v>
      </c>
      <c r="AS49" s="387">
        <v>0</v>
      </c>
      <c r="AT49" s="387">
        <v>0</v>
      </c>
      <c r="AU49" s="387">
        <v>0</v>
      </c>
      <c r="AV49" s="387">
        <v>0</v>
      </c>
      <c r="AW49" s="291"/>
    </row>
    <row r="50" spans="2:49" ht="26.4" x14ac:dyDescent="0.25">
      <c r="B50" s="233" t="s">
        <v>265</v>
      </c>
      <c r="C50" s="205"/>
      <c r="D50" s="217">
        <v>0</v>
      </c>
      <c r="E50" s="218">
        <v>0</v>
      </c>
      <c r="F50" s="218">
        <v>0</v>
      </c>
      <c r="G50" s="218">
        <v>0</v>
      </c>
      <c r="H50" s="218">
        <v>0</v>
      </c>
      <c r="I50" s="217">
        <v>0</v>
      </c>
      <c r="J50" s="217"/>
      <c r="K50" s="218"/>
      <c r="L50" s="218"/>
      <c r="M50" s="218"/>
      <c r="N50" s="218"/>
      <c r="O50" s="217"/>
      <c r="P50" s="217"/>
      <c r="Q50" s="218"/>
      <c r="R50" s="218"/>
      <c r="S50" s="218"/>
      <c r="T50" s="218"/>
      <c r="U50" s="217"/>
      <c r="V50" s="218"/>
      <c r="W50" s="218"/>
      <c r="X50" s="217"/>
      <c r="Y50" s="218"/>
      <c r="Z50" s="218"/>
      <c r="AA50" s="217"/>
      <c r="AB50" s="218"/>
      <c r="AC50" s="218"/>
      <c r="AD50" s="217"/>
      <c r="AE50" s="264"/>
      <c r="AF50" s="264"/>
      <c r="AG50" s="264"/>
      <c r="AH50" s="264"/>
      <c r="AI50" s="217"/>
      <c r="AJ50" s="264"/>
      <c r="AK50" s="264"/>
      <c r="AL50" s="264"/>
      <c r="AM50" s="264"/>
      <c r="AN50" s="387">
        <v>0</v>
      </c>
      <c r="AO50" s="387">
        <v>0</v>
      </c>
      <c r="AP50" s="387">
        <v>0</v>
      </c>
      <c r="AQ50" s="387">
        <v>0</v>
      </c>
      <c r="AR50" s="387">
        <v>0</v>
      </c>
      <c r="AS50" s="387">
        <v>0</v>
      </c>
      <c r="AT50" s="387">
        <v>0</v>
      </c>
      <c r="AU50" s="387">
        <v>0</v>
      </c>
      <c r="AV50" s="387">
        <v>0</v>
      </c>
      <c r="AW50" s="291"/>
    </row>
    <row r="51" spans="2:49" ht="14.4" x14ac:dyDescent="0.3">
      <c r="B51" s="233" t="s">
        <v>266</v>
      </c>
      <c r="C51" s="205"/>
      <c r="D51" s="217">
        <v>1272602</v>
      </c>
      <c r="E51" s="218">
        <v>1272602</v>
      </c>
      <c r="F51" s="218">
        <v>0</v>
      </c>
      <c r="G51" s="218">
        <v>0</v>
      </c>
      <c r="H51" s="218">
        <v>0</v>
      </c>
      <c r="I51" s="217">
        <v>1272602</v>
      </c>
      <c r="J51" s="217"/>
      <c r="K51" s="218"/>
      <c r="L51" s="218"/>
      <c r="M51" s="218"/>
      <c r="N51" s="218"/>
      <c r="O51" s="217"/>
      <c r="P51" s="217"/>
      <c r="Q51" s="218"/>
      <c r="R51" s="218"/>
      <c r="S51" s="218"/>
      <c r="T51" s="218"/>
      <c r="U51" s="217"/>
      <c r="V51" s="218"/>
      <c r="W51" s="218"/>
      <c r="X51" s="217"/>
      <c r="Y51" s="218"/>
      <c r="Z51" s="218"/>
      <c r="AA51" s="217"/>
      <c r="AB51" s="218"/>
      <c r="AC51" s="218"/>
      <c r="AD51" s="217"/>
      <c r="AE51" s="264"/>
      <c r="AF51" s="264"/>
      <c r="AG51" s="264"/>
      <c r="AH51" s="264"/>
      <c r="AI51" s="217"/>
      <c r="AJ51" s="264"/>
      <c r="AK51" s="264"/>
      <c r="AL51" s="264"/>
      <c r="AM51" s="264"/>
      <c r="AN51" s="387">
        <v>0</v>
      </c>
      <c r="AO51" s="387">
        <v>0</v>
      </c>
      <c r="AP51" s="387">
        <v>0</v>
      </c>
      <c r="AQ51" s="387">
        <v>0</v>
      </c>
      <c r="AR51" s="387">
        <v>0</v>
      </c>
      <c r="AS51" s="498">
        <v>38074544</v>
      </c>
      <c r="AT51" s="387">
        <v>0</v>
      </c>
      <c r="AU51" s="221">
        <v>11086118</v>
      </c>
      <c r="AV51" s="387">
        <v>0</v>
      </c>
      <c r="AW51" s="291"/>
    </row>
    <row r="52" spans="2:49" ht="26.4" x14ac:dyDescent="0.25">
      <c r="B52" s="233" t="s">
        <v>267</v>
      </c>
      <c r="C52" s="205" t="s">
        <v>89</v>
      </c>
      <c r="D52" s="217">
        <v>0</v>
      </c>
      <c r="E52" s="218">
        <v>0</v>
      </c>
      <c r="F52" s="218">
        <v>0</v>
      </c>
      <c r="G52" s="218">
        <v>0</v>
      </c>
      <c r="H52" s="218">
        <v>0</v>
      </c>
      <c r="I52" s="217">
        <v>0</v>
      </c>
      <c r="J52" s="217"/>
      <c r="K52" s="218"/>
      <c r="L52" s="218"/>
      <c r="M52" s="218"/>
      <c r="N52" s="218"/>
      <c r="O52" s="217"/>
      <c r="P52" s="217"/>
      <c r="Q52" s="218"/>
      <c r="R52" s="218"/>
      <c r="S52" s="218"/>
      <c r="T52" s="218"/>
      <c r="U52" s="217"/>
      <c r="V52" s="218"/>
      <c r="W52" s="218"/>
      <c r="X52" s="217"/>
      <c r="Y52" s="218"/>
      <c r="Z52" s="218"/>
      <c r="AA52" s="217"/>
      <c r="AB52" s="218"/>
      <c r="AC52" s="218"/>
      <c r="AD52" s="217"/>
      <c r="AE52" s="264"/>
      <c r="AF52" s="264"/>
      <c r="AG52" s="264"/>
      <c r="AH52" s="264"/>
      <c r="AI52" s="217"/>
      <c r="AJ52" s="264"/>
      <c r="AK52" s="264"/>
      <c r="AL52" s="264"/>
      <c r="AM52" s="264"/>
      <c r="AN52" s="387">
        <v>0</v>
      </c>
      <c r="AO52" s="387">
        <v>0</v>
      </c>
      <c r="AP52" s="387">
        <v>0</v>
      </c>
      <c r="AQ52" s="387">
        <v>0</v>
      </c>
      <c r="AR52" s="387">
        <v>0</v>
      </c>
      <c r="AS52" s="217"/>
      <c r="AT52" s="387">
        <v>0</v>
      </c>
      <c r="AU52" s="221"/>
      <c r="AV52" s="387">
        <v>0</v>
      </c>
      <c r="AW52" s="291"/>
    </row>
    <row r="53" spans="2:49" ht="26.4" x14ac:dyDescent="0.25">
      <c r="B53" s="233" t="s">
        <v>268</v>
      </c>
      <c r="C53" s="205" t="s">
        <v>88</v>
      </c>
      <c r="D53" s="217">
        <v>0</v>
      </c>
      <c r="E53" s="218">
        <v>0</v>
      </c>
      <c r="F53" s="218">
        <v>0</v>
      </c>
      <c r="G53" s="262"/>
      <c r="H53" s="262"/>
      <c r="I53" s="217">
        <v>0</v>
      </c>
      <c r="J53" s="217"/>
      <c r="K53" s="218"/>
      <c r="L53" s="218"/>
      <c r="M53" s="262"/>
      <c r="N53" s="262"/>
      <c r="O53" s="217"/>
      <c r="P53" s="217"/>
      <c r="Q53" s="218"/>
      <c r="R53" s="218"/>
      <c r="S53" s="262"/>
      <c r="T53" s="262"/>
      <c r="U53" s="217"/>
      <c r="V53" s="218"/>
      <c r="W53" s="218"/>
      <c r="X53" s="217"/>
      <c r="Y53" s="218"/>
      <c r="Z53" s="218"/>
      <c r="AA53" s="217"/>
      <c r="AB53" s="218"/>
      <c r="AC53" s="218"/>
      <c r="AD53" s="217"/>
      <c r="AE53" s="264"/>
      <c r="AF53" s="264"/>
      <c r="AG53" s="264"/>
      <c r="AH53" s="264"/>
      <c r="AI53" s="217"/>
      <c r="AJ53" s="264"/>
      <c r="AK53" s="264"/>
      <c r="AL53" s="264"/>
      <c r="AM53" s="264"/>
      <c r="AN53" s="387">
        <v>0</v>
      </c>
      <c r="AO53" s="387">
        <v>0</v>
      </c>
      <c r="AP53" s="387">
        <v>0</v>
      </c>
      <c r="AQ53" s="262"/>
      <c r="AR53" s="262"/>
      <c r="AS53" s="217">
        <v>1079525.8084179289</v>
      </c>
      <c r="AT53" s="387">
        <v>0</v>
      </c>
      <c r="AU53" s="221">
        <v>231645.74677241893</v>
      </c>
      <c r="AV53" s="387">
        <v>0</v>
      </c>
      <c r="AW53" s="291"/>
    </row>
    <row r="54" spans="2:49" ht="16.8" x14ac:dyDescent="0.25">
      <c r="B54" s="234" t="s">
        <v>269</v>
      </c>
      <c r="C54" s="207" t="s">
        <v>22</v>
      </c>
      <c r="D54" s="301"/>
      <c r="E54" s="302"/>
      <c r="F54" s="302"/>
      <c r="G54" s="302"/>
      <c r="H54" s="302"/>
      <c r="I54" s="301"/>
      <c r="J54" s="301"/>
      <c r="K54" s="302"/>
      <c r="L54" s="302"/>
      <c r="M54" s="302"/>
      <c r="N54" s="302"/>
      <c r="O54" s="301"/>
      <c r="P54" s="301"/>
      <c r="Q54" s="302"/>
      <c r="R54" s="302"/>
      <c r="S54" s="302"/>
      <c r="T54" s="302"/>
      <c r="U54" s="301"/>
      <c r="V54" s="302"/>
      <c r="W54" s="302"/>
      <c r="X54" s="301"/>
      <c r="Y54" s="302"/>
      <c r="Z54" s="302"/>
      <c r="AA54" s="301"/>
      <c r="AB54" s="302"/>
      <c r="AC54" s="302"/>
      <c r="AD54" s="301"/>
      <c r="AE54" s="302"/>
      <c r="AF54" s="302"/>
      <c r="AG54" s="302"/>
      <c r="AH54" s="302"/>
      <c r="AI54" s="301"/>
      <c r="AJ54" s="302"/>
      <c r="AK54" s="302"/>
      <c r="AL54" s="302"/>
      <c r="AM54" s="302"/>
      <c r="AN54" s="301"/>
      <c r="AO54" s="302"/>
      <c r="AP54" s="302"/>
      <c r="AQ54" s="302"/>
      <c r="AR54" s="260"/>
      <c r="AS54" s="301"/>
      <c r="AT54" s="306"/>
      <c r="AU54" s="306"/>
      <c r="AV54" s="387">
        <v>0</v>
      </c>
      <c r="AW54" s="289"/>
    </row>
    <row r="55" spans="2:49" ht="17.399999999999999" thickBot="1" x14ac:dyDescent="0.3">
      <c r="B55" s="234" t="s">
        <v>270</v>
      </c>
      <c r="C55" s="206"/>
      <c r="D55" s="256"/>
      <c r="E55" s="257"/>
      <c r="F55" s="257"/>
      <c r="G55" s="257"/>
      <c r="H55" s="257"/>
      <c r="I55" s="256"/>
      <c r="J55" s="256"/>
      <c r="K55" s="257"/>
      <c r="L55" s="257"/>
      <c r="M55" s="257"/>
      <c r="N55" s="257"/>
      <c r="O55" s="256"/>
      <c r="P55" s="256"/>
      <c r="Q55" s="257"/>
      <c r="R55" s="257"/>
      <c r="S55" s="257"/>
      <c r="T55" s="257"/>
      <c r="U55" s="256"/>
      <c r="V55" s="257"/>
      <c r="W55" s="257"/>
      <c r="X55" s="256"/>
      <c r="Y55" s="257"/>
      <c r="Z55" s="257"/>
      <c r="AA55" s="256"/>
      <c r="AB55" s="257"/>
      <c r="AC55" s="257"/>
      <c r="AD55" s="256"/>
      <c r="AE55" s="257"/>
      <c r="AF55" s="257"/>
      <c r="AG55" s="257"/>
      <c r="AH55" s="257"/>
      <c r="AI55" s="256"/>
      <c r="AJ55" s="257"/>
      <c r="AK55" s="257"/>
      <c r="AL55" s="257"/>
      <c r="AM55" s="257"/>
      <c r="AN55" s="256"/>
      <c r="AO55" s="257"/>
      <c r="AP55" s="257"/>
      <c r="AQ55" s="257"/>
      <c r="AR55" s="257"/>
      <c r="AS55" s="256"/>
      <c r="AT55" s="258"/>
      <c r="AU55" s="258"/>
      <c r="AV55" s="258"/>
      <c r="AW55" s="259"/>
    </row>
    <row r="56" spans="2:49" ht="13.8" thickTop="1" x14ac:dyDescent="0.25">
      <c r="B56" s="238" t="s">
        <v>271</v>
      </c>
      <c r="C56" s="204" t="s">
        <v>24</v>
      </c>
      <c r="D56" s="226">
        <v>920</v>
      </c>
      <c r="E56" s="227">
        <v>798</v>
      </c>
      <c r="F56" s="227">
        <v>0</v>
      </c>
      <c r="G56" s="227">
        <v>0</v>
      </c>
      <c r="H56" s="227">
        <v>0</v>
      </c>
      <c r="I56" s="226">
        <v>798</v>
      </c>
      <c r="J56" s="226"/>
      <c r="K56" s="227"/>
      <c r="L56" s="227"/>
      <c r="M56" s="227"/>
      <c r="N56" s="227"/>
      <c r="O56" s="226"/>
      <c r="P56" s="226"/>
      <c r="Q56" s="227"/>
      <c r="R56" s="227"/>
      <c r="S56" s="227"/>
      <c r="T56" s="227"/>
      <c r="U56" s="226"/>
      <c r="V56" s="227"/>
      <c r="W56" s="227"/>
      <c r="X56" s="226"/>
      <c r="Y56" s="227"/>
      <c r="Z56" s="227"/>
      <c r="AA56" s="226"/>
      <c r="AB56" s="227"/>
      <c r="AC56" s="227"/>
      <c r="AD56" s="226"/>
      <c r="AE56" s="273"/>
      <c r="AF56" s="273"/>
      <c r="AG56" s="273"/>
      <c r="AH56" s="274"/>
      <c r="AI56" s="226"/>
      <c r="AJ56" s="273"/>
      <c r="AK56" s="273"/>
      <c r="AL56" s="273"/>
      <c r="AM56" s="274"/>
      <c r="AN56" s="387">
        <v>0</v>
      </c>
      <c r="AO56" s="387">
        <v>0</v>
      </c>
      <c r="AP56" s="387">
        <v>0</v>
      </c>
      <c r="AQ56" s="387">
        <v>0</v>
      </c>
      <c r="AR56" s="387">
        <v>0</v>
      </c>
      <c r="AS56" s="228">
        <v>405351</v>
      </c>
      <c r="AT56" s="228">
        <v>0</v>
      </c>
      <c r="AU56" s="228">
        <v>18875</v>
      </c>
      <c r="AV56" s="228">
        <v>0</v>
      </c>
      <c r="AW56" s="282"/>
    </row>
    <row r="57" spans="2:49" x14ac:dyDescent="0.25">
      <c r="B57" s="239" t="s">
        <v>272</v>
      </c>
      <c r="C57" s="205" t="s">
        <v>25</v>
      </c>
      <c r="D57" s="228">
        <v>1295</v>
      </c>
      <c r="E57" s="229">
        <v>1140</v>
      </c>
      <c r="F57" s="229">
        <v>0</v>
      </c>
      <c r="G57" s="229">
        <v>0</v>
      </c>
      <c r="H57" s="229">
        <v>0</v>
      </c>
      <c r="I57" s="228">
        <v>1140</v>
      </c>
      <c r="J57" s="228"/>
      <c r="K57" s="229"/>
      <c r="L57" s="229"/>
      <c r="M57" s="229"/>
      <c r="N57" s="229"/>
      <c r="O57" s="228"/>
      <c r="P57" s="228"/>
      <c r="Q57" s="229"/>
      <c r="R57" s="229"/>
      <c r="S57" s="229"/>
      <c r="T57" s="229"/>
      <c r="U57" s="228"/>
      <c r="V57" s="229"/>
      <c r="W57" s="229"/>
      <c r="X57" s="228"/>
      <c r="Y57" s="229"/>
      <c r="Z57" s="229"/>
      <c r="AA57" s="228"/>
      <c r="AB57" s="229"/>
      <c r="AC57" s="229"/>
      <c r="AD57" s="228"/>
      <c r="AE57" s="275"/>
      <c r="AF57" s="275"/>
      <c r="AG57" s="275"/>
      <c r="AH57" s="276"/>
      <c r="AI57" s="228"/>
      <c r="AJ57" s="275"/>
      <c r="AK57" s="275"/>
      <c r="AL57" s="275"/>
      <c r="AM57" s="276"/>
      <c r="AN57" s="387">
        <v>0</v>
      </c>
      <c r="AO57" s="387">
        <v>0</v>
      </c>
      <c r="AP57" s="387">
        <v>0</v>
      </c>
      <c r="AQ57" s="387">
        <v>0</v>
      </c>
      <c r="AR57" s="387">
        <v>0</v>
      </c>
      <c r="AS57" s="228">
        <v>405351</v>
      </c>
      <c r="AT57" s="228">
        <v>0</v>
      </c>
      <c r="AU57" s="228">
        <v>18875</v>
      </c>
      <c r="AV57" s="228">
        <v>0</v>
      </c>
      <c r="AW57" s="283"/>
    </row>
    <row r="58" spans="2:49" x14ac:dyDescent="0.25">
      <c r="B58" s="239" t="s">
        <v>273</v>
      </c>
      <c r="C58" s="205" t="s">
        <v>26</v>
      </c>
      <c r="D58" s="303"/>
      <c r="E58" s="304"/>
      <c r="F58" s="304"/>
      <c r="G58" s="304"/>
      <c r="H58" s="304"/>
      <c r="I58" s="303"/>
      <c r="J58" s="228"/>
      <c r="K58" s="229"/>
      <c r="L58" s="229"/>
      <c r="M58" s="229"/>
      <c r="N58" s="229"/>
      <c r="O58" s="228"/>
      <c r="P58" s="228"/>
      <c r="Q58" s="229"/>
      <c r="R58" s="229"/>
      <c r="S58" s="229"/>
      <c r="T58" s="229"/>
      <c r="U58" s="303"/>
      <c r="V58" s="304"/>
      <c r="W58" s="304"/>
      <c r="X58" s="228"/>
      <c r="Y58" s="229"/>
      <c r="Z58" s="229"/>
      <c r="AA58" s="228"/>
      <c r="AB58" s="229"/>
      <c r="AC58" s="229"/>
      <c r="AD58" s="228"/>
      <c r="AE58" s="275"/>
      <c r="AF58" s="275"/>
      <c r="AG58" s="275"/>
      <c r="AH58" s="276"/>
      <c r="AI58" s="228"/>
      <c r="AJ58" s="275"/>
      <c r="AK58" s="275"/>
      <c r="AL58" s="275"/>
      <c r="AM58" s="276"/>
      <c r="AN58" s="303"/>
      <c r="AO58" s="304"/>
      <c r="AP58" s="304"/>
      <c r="AQ58" s="304"/>
      <c r="AR58" s="304"/>
      <c r="AS58" s="228">
        <v>0</v>
      </c>
      <c r="AT58" s="228">
        <v>0</v>
      </c>
      <c r="AU58" s="228">
        <v>0</v>
      </c>
      <c r="AV58" s="228">
        <v>0</v>
      </c>
      <c r="AW58" s="283"/>
    </row>
    <row r="59" spans="2:49" x14ac:dyDescent="0.25">
      <c r="B59" s="239" t="s">
        <v>274</v>
      </c>
      <c r="C59" s="205" t="s">
        <v>27</v>
      </c>
      <c r="D59" s="228">
        <v>15766</v>
      </c>
      <c r="E59" s="229">
        <v>15402</v>
      </c>
      <c r="F59" s="229">
        <v>0</v>
      </c>
      <c r="G59" s="229">
        <v>0</v>
      </c>
      <c r="H59" s="229">
        <v>0</v>
      </c>
      <c r="I59" s="228">
        <v>15402</v>
      </c>
      <c r="J59" s="228"/>
      <c r="K59" s="229"/>
      <c r="L59" s="229"/>
      <c r="M59" s="229"/>
      <c r="N59" s="229"/>
      <c r="O59" s="228"/>
      <c r="P59" s="228"/>
      <c r="Q59" s="229"/>
      <c r="R59" s="229"/>
      <c r="S59" s="229"/>
      <c r="T59" s="229"/>
      <c r="U59" s="228"/>
      <c r="V59" s="229"/>
      <c r="W59" s="229"/>
      <c r="X59" s="228"/>
      <c r="Y59" s="229"/>
      <c r="Z59" s="229"/>
      <c r="AA59" s="228"/>
      <c r="AB59" s="229"/>
      <c r="AC59" s="229"/>
      <c r="AD59" s="228"/>
      <c r="AE59" s="275"/>
      <c r="AF59" s="275"/>
      <c r="AG59" s="275"/>
      <c r="AH59" s="276"/>
      <c r="AI59" s="228"/>
      <c r="AJ59" s="275"/>
      <c r="AK59" s="275"/>
      <c r="AL59" s="275"/>
      <c r="AM59" s="276"/>
      <c r="AN59" s="387">
        <v>0</v>
      </c>
      <c r="AO59" s="387">
        <v>0</v>
      </c>
      <c r="AP59" s="387">
        <v>0</v>
      </c>
      <c r="AQ59" s="387">
        <v>0</v>
      </c>
      <c r="AR59" s="387">
        <v>0</v>
      </c>
      <c r="AS59" s="228">
        <v>3549773</v>
      </c>
      <c r="AT59" s="228">
        <v>0</v>
      </c>
      <c r="AU59" s="228">
        <v>202059</v>
      </c>
      <c r="AV59" s="228">
        <v>0</v>
      </c>
      <c r="AW59" s="283"/>
    </row>
    <row r="60" spans="2:49" x14ac:dyDescent="0.25">
      <c r="B60" s="239" t="s">
        <v>275</v>
      </c>
      <c r="C60" s="205"/>
      <c r="D60" s="2">
        <f>D$59/12</f>
        <v>1313.8333333333333</v>
      </c>
      <c r="E60" s="1">
        <f t="shared" ref="E60:AC60" si="0">E$59/12</f>
        <v>1283.5</v>
      </c>
      <c r="F60" s="1">
        <f t="shared" si="0"/>
        <v>0</v>
      </c>
      <c r="G60" s="1">
        <f t="shared" si="0"/>
        <v>0</v>
      </c>
      <c r="H60" s="1">
        <f t="shared" si="0"/>
        <v>0</v>
      </c>
      <c r="I60" s="2">
        <f t="shared" si="0"/>
        <v>1283.5</v>
      </c>
      <c r="J60" s="2">
        <f t="shared" si="0"/>
        <v>0</v>
      </c>
      <c r="K60" s="1">
        <f t="shared" si="0"/>
        <v>0</v>
      </c>
      <c r="L60" s="1">
        <f t="shared" si="0"/>
        <v>0</v>
      </c>
      <c r="M60" s="1">
        <f t="shared" si="0"/>
        <v>0</v>
      </c>
      <c r="N60" s="1">
        <f t="shared" si="0"/>
        <v>0</v>
      </c>
      <c r="O60" s="2">
        <f t="shared" si="0"/>
        <v>0</v>
      </c>
      <c r="P60" s="2">
        <f t="shared" si="0"/>
        <v>0</v>
      </c>
      <c r="Q60" s="1">
        <f t="shared" si="0"/>
        <v>0</v>
      </c>
      <c r="R60" s="1">
        <f t="shared" si="0"/>
        <v>0</v>
      </c>
      <c r="S60" s="1">
        <f t="shared" si="0"/>
        <v>0</v>
      </c>
      <c r="T60" s="1">
        <f t="shared" si="0"/>
        <v>0</v>
      </c>
      <c r="U60" s="2">
        <f t="shared" si="0"/>
        <v>0</v>
      </c>
      <c r="V60" s="1">
        <f>V$59/12</f>
        <v>0</v>
      </c>
      <c r="W60" s="1">
        <f t="shared" si="0"/>
        <v>0</v>
      </c>
      <c r="X60" s="2">
        <f t="shared" si="0"/>
        <v>0</v>
      </c>
      <c r="Y60" s="1">
        <f t="shared" si="0"/>
        <v>0</v>
      </c>
      <c r="Z60" s="1">
        <f t="shared" si="0"/>
        <v>0</v>
      </c>
      <c r="AA60" s="2">
        <f t="shared" si="0"/>
        <v>0</v>
      </c>
      <c r="AB60" s="1">
        <f t="shared" si="0"/>
        <v>0</v>
      </c>
      <c r="AC60" s="1">
        <f t="shared" si="0"/>
        <v>0</v>
      </c>
      <c r="AD60" s="2"/>
      <c r="AE60" s="277"/>
      <c r="AF60" s="277"/>
      <c r="AG60" s="277"/>
      <c r="AH60" s="278"/>
      <c r="AI60" s="230"/>
      <c r="AJ60" s="277"/>
      <c r="AK60" s="277"/>
      <c r="AL60" s="277"/>
      <c r="AM60" s="278"/>
      <c r="AN60" s="2">
        <f t="shared" ref="AN60:AV60" si="1">AN$59/12</f>
        <v>0</v>
      </c>
      <c r="AO60" s="1">
        <f t="shared" si="1"/>
        <v>0</v>
      </c>
      <c r="AP60" s="1">
        <f t="shared" si="1"/>
        <v>0</v>
      </c>
      <c r="AQ60" s="1">
        <f t="shared" si="1"/>
        <v>0</v>
      </c>
      <c r="AR60" s="1">
        <f t="shared" si="1"/>
        <v>0</v>
      </c>
      <c r="AS60" s="2">
        <f t="shared" si="1"/>
        <v>295814.41666666669</v>
      </c>
      <c r="AT60" s="455">
        <f t="shared" si="1"/>
        <v>0</v>
      </c>
      <c r="AU60" s="455">
        <f t="shared" si="1"/>
        <v>16838.25</v>
      </c>
      <c r="AV60" s="455">
        <f t="shared" si="1"/>
        <v>0</v>
      </c>
      <c r="AW60" s="283"/>
    </row>
    <row r="61" spans="2:49" ht="16.8" x14ac:dyDescent="0.25">
      <c r="B61" s="234" t="s">
        <v>276</v>
      </c>
      <c r="C61" s="207" t="s">
        <v>23</v>
      </c>
      <c r="D61" s="294"/>
      <c r="E61" s="295"/>
      <c r="F61" s="295"/>
      <c r="G61" s="295"/>
      <c r="H61" s="295"/>
      <c r="I61" s="294"/>
      <c r="J61" s="294"/>
      <c r="K61" s="295"/>
      <c r="L61" s="295"/>
      <c r="M61" s="295"/>
      <c r="N61" s="295"/>
      <c r="O61" s="294"/>
      <c r="P61" s="294"/>
      <c r="Q61" s="295"/>
      <c r="R61" s="295"/>
      <c r="S61" s="295"/>
      <c r="T61" s="295"/>
      <c r="U61" s="294"/>
      <c r="V61" s="295"/>
      <c r="W61" s="295"/>
      <c r="X61" s="294"/>
      <c r="Y61" s="295"/>
      <c r="Z61" s="295"/>
      <c r="AA61" s="294"/>
      <c r="AB61" s="295"/>
      <c r="AC61" s="295"/>
      <c r="AD61" s="294"/>
      <c r="AE61" s="295"/>
      <c r="AF61" s="295"/>
      <c r="AG61" s="295"/>
      <c r="AH61" s="295"/>
      <c r="AI61" s="294"/>
      <c r="AJ61" s="295"/>
      <c r="AK61" s="295"/>
      <c r="AL61" s="295"/>
      <c r="AM61" s="295"/>
      <c r="AN61" s="294"/>
      <c r="AO61" s="295"/>
      <c r="AP61" s="295"/>
      <c r="AQ61" s="295"/>
      <c r="AR61" s="295"/>
      <c r="AS61" s="294"/>
      <c r="AT61" s="296"/>
      <c r="AU61" s="296"/>
      <c r="AV61" s="297"/>
      <c r="AW61" s="242">
        <v>11213520</v>
      </c>
    </row>
    <row r="62" spans="2:49" ht="33.6" x14ac:dyDescent="0.25">
      <c r="B62" s="249" t="s">
        <v>304</v>
      </c>
      <c r="C62" s="250" t="s">
        <v>39</v>
      </c>
      <c r="D62" s="279"/>
      <c r="E62" s="280"/>
      <c r="F62" s="280"/>
      <c r="G62" s="280"/>
      <c r="H62" s="280"/>
      <c r="I62" s="279"/>
      <c r="J62" s="279"/>
      <c r="K62" s="280"/>
      <c r="L62" s="280"/>
      <c r="M62" s="280"/>
      <c r="N62" s="280"/>
      <c r="O62" s="279"/>
      <c r="P62" s="279"/>
      <c r="Q62" s="280"/>
      <c r="R62" s="280"/>
      <c r="S62" s="280"/>
      <c r="T62" s="280"/>
      <c r="U62" s="279"/>
      <c r="V62" s="280"/>
      <c r="W62" s="280"/>
      <c r="X62" s="279"/>
      <c r="Y62" s="280"/>
      <c r="Z62" s="280"/>
      <c r="AA62" s="279"/>
      <c r="AB62" s="280"/>
      <c r="AC62" s="280"/>
      <c r="AD62" s="279"/>
      <c r="AE62" s="280"/>
      <c r="AF62" s="280"/>
      <c r="AG62" s="280"/>
      <c r="AH62" s="280"/>
      <c r="AI62" s="279"/>
      <c r="AJ62" s="280"/>
      <c r="AK62" s="280"/>
      <c r="AL62" s="280"/>
      <c r="AM62" s="280"/>
      <c r="AN62" s="279"/>
      <c r="AO62" s="280"/>
      <c r="AP62" s="280"/>
      <c r="AQ62" s="280"/>
      <c r="AR62" s="280"/>
      <c r="AS62" s="279"/>
      <c r="AT62" s="281"/>
      <c r="AU62" s="281"/>
      <c r="AV62" s="281"/>
      <c r="AW62" s="251"/>
    </row>
    <row r="63" spans="2:49" x14ac:dyDescent="0.25">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51:AS52 D30:AD32 D34:AD35 D37:AD42 D44:AD47 D49:AD52 D25:AD28">
    <cfRule type="cellIs" dxfId="588" priority="106" stopIfTrue="1" operator="lessThan">
      <formula>0</formula>
    </cfRule>
  </conditionalFormatting>
  <conditionalFormatting sqref="AS53">
    <cfRule type="cellIs" dxfId="587" priority="105" stopIfTrue="1" operator="lessThan">
      <formula>0</formula>
    </cfRule>
  </conditionalFormatting>
  <conditionalFormatting sqref="G56:I57 G59:I59 D59 D56:D57 G7:I7 E13:F15 D6:D10 D13:D21">
    <cfRule type="cellIs" dxfId="586" priority="168" stopIfTrue="1" operator="lessThan">
      <formula>0</formula>
    </cfRule>
  </conditionalFormatting>
  <conditionalFormatting sqref="AI34:AI35">
    <cfRule type="cellIs" dxfId="585" priority="123" stopIfTrue="1" operator="lessThan">
      <formula>0</formula>
    </cfRule>
  </conditionalFormatting>
  <conditionalFormatting sqref="I13:I15">
    <cfRule type="cellIs" dxfId="584" priority="153" stopIfTrue="1" operator="lessThan">
      <formula>0</formula>
    </cfRule>
  </conditionalFormatting>
  <conditionalFormatting sqref="J20:J21">
    <cfRule type="cellIs" dxfId="583" priority="152" stopIfTrue="1" operator="lessThan">
      <formula>0</formula>
    </cfRule>
  </conditionalFormatting>
  <conditionalFormatting sqref="AT13:AT14">
    <cfRule type="cellIs" dxfId="582" priority="139" stopIfTrue="1" operator="lessThan">
      <formula>0</formula>
    </cfRule>
  </conditionalFormatting>
  <conditionalFormatting sqref="AS13:AS21">
    <cfRule type="cellIs" dxfId="581" priority="140" stopIfTrue="1" operator="lessThan">
      <formula>0</formula>
    </cfRule>
  </conditionalFormatting>
  <conditionalFormatting sqref="AU13:AU14">
    <cfRule type="cellIs" dxfId="580" priority="138" stopIfTrue="1" operator="lessThan">
      <formula>0</formula>
    </cfRule>
  </conditionalFormatting>
  <conditionalFormatting sqref="D53:F53">
    <cfRule type="cellIs" dxfId="579" priority="131" stopIfTrue="1" operator="lessThan">
      <formula>0</formula>
    </cfRule>
  </conditionalFormatting>
  <conditionalFormatting sqref="I53">
    <cfRule type="cellIs" dxfId="578" priority="130" stopIfTrue="1" operator="lessThan">
      <formula>0</formula>
    </cfRule>
  </conditionalFormatting>
  <conditionalFormatting sqref="J53:L53">
    <cfRule type="cellIs" dxfId="577" priority="129" stopIfTrue="1" operator="lessThan">
      <formula>0</formula>
    </cfRule>
  </conditionalFormatting>
  <conditionalFormatting sqref="O53">
    <cfRule type="cellIs" dxfId="576" priority="128" stopIfTrue="1" operator="lessThan">
      <formula>0</formula>
    </cfRule>
  </conditionalFormatting>
  <conditionalFormatting sqref="P53:R53">
    <cfRule type="cellIs" dxfId="575" priority="127" stopIfTrue="1" operator="lessThan">
      <formula>0</formula>
    </cfRule>
  </conditionalFormatting>
  <conditionalFormatting sqref="U53:AD53">
    <cfRule type="cellIs" dxfId="574" priority="126" stopIfTrue="1" operator="lessThan">
      <formula>0</formula>
    </cfRule>
  </conditionalFormatting>
  <conditionalFormatting sqref="AI30:AI32">
    <cfRule type="cellIs" dxfId="573" priority="124" stopIfTrue="1" operator="lessThan">
      <formula>0</formula>
    </cfRule>
  </conditionalFormatting>
  <conditionalFormatting sqref="AI44:AI47">
    <cfRule type="cellIs" dxfId="572" priority="116" stopIfTrue="1" operator="lessThan">
      <formula>0</formula>
    </cfRule>
  </conditionalFormatting>
  <conditionalFormatting sqref="AI49:AI52">
    <cfRule type="cellIs" dxfId="571" priority="115" stopIfTrue="1" operator="lessThan">
      <formula>0</formula>
    </cfRule>
  </conditionalFormatting>
  <conditionalFormatting sqref="AI53">
    <cfRule type="cellIs" dxfId="570" priority="114" stopIfTrue="1" operator="lessThan">
      <formula>0</formula>
    </cfRule>
  </conditionalFormatting>
  <conditionalFormatting sqref="AI37:AI42">
    <cfRule type="cellIs" dxfId="569" priority="113" stopIfTrue="1" operator="lessThan">
      <formula>0</formula>
    </cfRule>
  </conditionalFormatting>
  <conditionalFormatting sqref="AS37:AS42">
    <cfRule type="cellIs" dxfId="568" priority="108" stopIfTrue="1" operator="lessThan">
      <formula>0</formula>
    </cfRule>
  </conditionalFormatting>
  <conditionalFormatting sqref="AS44:AS45">
    <cfRule type="cellIs" dxfId="567" priority="107" stopIfTrue="1" operator="lessThan">
      <formula>0</formula>
    </cfRule>
  </conditionalFormatting>
  <conditionalFormatting sqref="AU37:AU42">
    <cfRule type="cellIs" dxfId="566" priority="100" stopIfTrue="1" operator="lessThan">
      <formula>0</formula>
    </cfRule>
  </conditionalFormatting>
  <conditionalFormatting sqref="AU44:AU47">
    <cfRule type="cellIs" dxfId="565" priority="99" stopIfTrue="1" operator="lessThan">
      <formula>0</formula>
    </cfRule>
  </conditionalFormatting>
  <conditionalFormatting sqref="AU51:AU52">
    <cfRule type="cellIs" dxfId="564" priority="98" stopIfTrue="1" operator="lessThan">
      <formula>0</formula>
    </cfRule>
  </conditionalFormatting>
  <conditionalFormatting sqref="AU53">
    <cfRule type="cellIs" dxfId="563" priority="97" stopIfTrue="1" operator="lessThan">
      <formula>0</formula>
    </cfRule>
  </conditionalFormatting>
  <conditionalFormatting sqref="AW61:AW62">
    <cfRule type="cellIs" dxfId="562" priority="89" stopIfTrue="1" operator="lessThan">
      <formula>0</formula>
    </cfRule>
  </conditionalFormatting>
  <conditionalFormatting sqref="M56:O57 J56:J57">
    <cfRule type="cellIs" dxfId="561" priority="88" stopIfTrue="1" operator="lessThan">
      <formula>0</formula>
    </cfRule>
  </conditionalFormatting>
  <conditionalFormatting sqref="M58:O59 J58:J59">
    <cfRule type="cellIs" dxfId="560" priority="86" stopIfTrue="1" operator="lessThan">
      <formula>0</formula>
    </cfRule>
  </conditionalFormatting>
  <conditionalFormatting sqref="S56:U57 P56:P57">
    <cfRule type="cellIs" dxfId="559" priority="84" stopIfTrue="1" operator="lessThan">
      <formula>0</formula>
    </cfRule>
  </conditionalFormatting>
  <conditionalFormatting sqref="V56:W57">
    <cfRule type="cellIs" dxfId="558" priority="83" stopIfTrue="1" operator="lessThan">
      <formula>0</formula>
    </cfRule>
  </conditionalFormatting>
  <conditionalFormatting sqref="S59:U59 P59">
    <cfRule type="cellIs" dxfId="557" priority="82" stopIfTrue="1" operator="lessThan">
      <formula>0</formula>
    </cfRule>
  </conditionalFormatting>
  <conditionalFormatting sqref="V59:W59">
    <cfRule type="cellIs" dxfId="556" priority="81" stopIfTrue="1" operator="lessThan">
      <formula>0</formula>
    </cfRule>
  </conditionalFormatting>
  <conditionalFormatting sqref="S58:T58 P58">
    <cfRule type="cellIs" dxfId="555" priority="80" stopIfTrue="1" operator="lessThan">
      <formula>0</formula>
    </cfRule>
  </conditionalFormatting>
  <conditionalFormatting sqref="X56:X57">
    <cfRule type="cellIs" dxfId="554" priority="79" stopIfTrue="1" operator="lessThan">
      <formula>0</formula>
    </cfRule>
  </conditionalFormatting>
  <conditionalFormatting sqref="X59">
    <cfRule type="cellIs" dxfId="553" priority="78" stopIfTrue="1" operator="lessThan">
      <formula>0</formula>
    </cfRule>
  </conditionalFormatting>
  <conditionalFormatting sqref="X58">
    <cfRule type="cellIs" dxfId="552" priority="77" stopIfTrue="1" operator="lessThan">
      <formula>0</formula>
    </cfRule>
  </conditionalFormatting>
  <conditionalFormatting sqref="AA56:AA57">
    <cfRule type="cellIs" dxfId="551" priority="76" stopIfTrue="1" operator="lessThan">
      <formula>0</formula>
    </cfRule>
  </conditionalFormatting>
  <conditionalFormatting sqref="AA59">
    <cfRule type="cellIs" dxfId="550" priority="75" stopIfTrue="1" operator="lessThan">
      <formula>0</formula>
    </cfRule>
  </conditionalFormatting>
  <conditionalFormatting sqref="AA58">
    <cfRule type="cellIs" dxfId="549" priority="74" stopIfTrue="1" operator="lessThan">
      <formula>0</formula>
    </cfRule>
  </conditionalFormatting>
  <conditionalFormatting sqref="AT15:AU21">
    <cfRule type="cellIs" dxfId="548" priority="70" stopIfTrue="1" operator="lessThan">
      <formula>0</formula>
    </cfRule>
  </conditionalFormatting>
  <conditionalFormatting sqref="J13:J19">
    <cfRule type="cellIs" dxfId="547" priority="69" stopIfTrue="1" operator="lessThan">
      <formula>0</formula>
    </cfRule>
  </conditionalFormatting>
  <conditionalFormatting sqref="AI25:AI28">
    <cfRule type="cellIs" dxfId="546" priority="68" stopIfTrue="1" operator="lessThan">
      <formula>0</formula>
    </cfRule>
  </conditionalFormatting>
  <conditionalFormatting sqref="AN25:AN28">
    <cfRule type="cellIs" dxfId="545" priority="67" stopIfTrue="1" operator="lessThan">
      <formula>0</formula>
    </cfRule>
  </conditionalFormatting>
  <conditionalFormatting sqref="AO25:AO28">
    <cfRule type="cellIs" dxfId="544" priority="66" stopIfTrue="1" operator="lessThan">
      <formula>0</formula>
    </cfRule>
  </conditionalFormatting>
  <conditionalFormatting sqref="AP25:AP28">
    <cfRule type="cellIs" dxfId="543" priority="65" stopIfTrue="1" operator="lessThan">
      <formula>0</formula>
    </cfRule>
  </conditionalFormatting>
  <conditionalFormatting sqref="AQ25:AQ28">
    <cfRule type="cellIs" dxfId="542" priority="64" stopIfTrue="1" operator="lessThan">
      <formula>0</formula>
    </cfRule>
  </conditionalFormatting>
  <conditionalFormatting sqref="AR25:AR28">
    <cfRule type="cellIs" dxfId="541" priority="63" stopIfTrue="1" operator="lessThan">
      <formula>0</formula>
    </cfRule>
  </conditionalFormatting>
  <conditionalFormatting sqref="AS25:AS28">
    <cfRule type="cellIs" dxfId="540" priority="62" stopIfTrue="1" operator="lessThan">
      <formula>0</formula>
    </cfRule>
  </conditionalFormatting>
  <conditionalFormatting sqref="AT25:AT28">
    <cfRule type="cellIs" dxfId="539" priority="61" stopIfTrue="1" operator="lessThan">
      <formula>0</formula>
    </cfRule>
  </conditionalFormatting>
  <conditionalFormatting sqref="AU25:AU28">
    <cfRule type="cellIs" dxfId="538" priority="60" stopIfTrue="1" operator="lessThan">
      <formula>0</formula>
    </cfRule>
  </conditionalFormatting>
  <conditionalFormatting sqref="AV25">
    <cfRule type="cellIs" dxfId="537" priority="59" stopIfTrue="1" operator="lessThan">
      <formula>0</formula>
    </cfRule>
  </conditionalFormatting>
  <conditionalFormatting sqref="AV26">
    <cfRule type="cellIs" dxfId="536" priority="58" stopIfTrue="1" operator="lessThan">
      <formula>0</formula>
    </cfRule>
  </conditionalFormatting>
  <conditionalFormatting sqref="AV28">
    <cfRule type="cellIs" dxfId="535" priority="57" stopIfTrue="1" operator="lessThan">
      <formula>0</formula>
    </cfRule>
  </conditionalFormatting>
  <conditionalFormatting sqref="J6">
    <cfRule type="cellIs" dxfId="534" priority="56" stopIfTrue="1" operator="lessThan">
      <formula>0</formula>
    </cfRule>
  </conditionalFormatting>
  <conditionalFormatting sqref="J7">
    <cfRule type="cellIs" dxfId="533" priority="55" stopIfTrue="1" operator="lessThan">
      <formula>0</formula>
    </cfRule>
  </conditionalFormatting>
  <conditionalFormatting sqref="J8">
    <cfRule type="cellIs" dxfId="532" priority="54" stopIfTrue="1" operator="lessThan">
      <formula>0</formula>
    </cfRule>
  </conditionalFormatting>
  <conditionalFormatting sqref="J9">
    <cfRule type="cellIs" dxfId="531" priority="53" stopIfTrue="1" operator="lessThan">
      <formula>0</formula>
    </cfRule>
  </conditionalFormatting>
  <conditionalFormatting sqref="J10">
    <cfRule type="cellIs" dxfId="530" priority="52" stopIfTrue="1" operator="lessThan">
      <formula>0</formula>
    </cfRule>
  </conditionalFormatting>
  <conditionalFormatting sqref="K6:K7">
    <cfRule type="cellIs" dxfId="529" priority="51" stopIfTrue="1" operator="lessThan">
      <formula>0</formula>
    </cfRule>
  </conditionalFormatting>
  <conditionalFormatting sqref="L6">
    <cfRule type="cellIs" dxfId="528" priority="50" stopIfTrue="1" operator="lessThan">
      <formula>0</formula>
    </cfRule>
  </conditionalFormatting>
  <conditionalFormatting sqref="L7">
    <cfRule type="cellIs" dxfId="527" priority="49" stopIfTrue="1" operator="lessThan">
      <formula>0</formula>
    </cfRule>
  </conditionalFormatting>
  <conditionalFormatting sqref="M6:T7">
    <cfRule type="cellIs" dxfId="526" priority="48" stopIfTrue="1" operator="lessThan">
      <formula>0</formula>
    </cfRule>
  </conditionalFormatting>
  <conditionalFormatting sqref="P8">
    <cfRule type="cellIs" dxfId="525" priority="47" stopIfTrue="1" operator="lessThan">
      <formula>0</formula>
    </cfRule>
  </conditionalFormatting>
  <conditionalFormatting sqref="P9">
    <cfRule type="cellIs" dxfId="524" priority="46" stopIfTrue="1" operator="lessThan">
      <formula>0</formula>
    </cfRule>
  </conditionalFormatting>
  <conditionalFormatting sqref="P10">
    <cfRule type="cellIs" dxfId="523" priority="45" stopIfTrue="1" operator="lessThan">
      <formula>0</formula>
    </cfRule>
  </conditionalFormatting>
  <conditionalFormatting sqref="U6:AD7">
    <cfRule type="cellIs" dxfId="522" priority="44" stopIfTrue="1" operator="lessThan">
      <formula>0</formula>
    </cfRule>
  </conditionalFormatting>
  <conditionalFormatting sqref="U8:U10">
    <cfRule type="cellIs" dxfId="521" priority="43" stopIfTrue="1" operator="lessThan">
      <formula>0</formula>
    </cfRule>
  </conditionalFormatting>
  <conditionalFormatting sqref="X8:X10">
    <cfRule type="cellIs" dxfId="520" priority="42" stopIfTrue="1" operator="lessThan">
      <formula>0</formula>
    </cfRule>
  </conditionalFormatting>
  <conditionalFormatting sqref="AA8">
    <cfRule type="cellIs" dxfId="519" priority="41" stopIfTrue="1" operator="lessThan">
      <formula>0</formula>
    </cfRule>
  </conditionalFormatting>
  <conditionalFormatting sqref="AA9:AA10">
    <cfRule type="cellIs" dxfId="518" priority="40" stopIfTrue="1" operator="lessThan">
      <formula>0</formula>
    </cfRule>
  </conditionalFormatting>
  <conditionalFormatting sqref="AD8:AD10">
    <cfRule type="cellIs" dxfId="517" priority="39" stopIfTrue="1" operator="lessThan">
      <formula>0</formula>
    </cfRule>
  </conditionalFormatting>
  <conditionalFormatting sqref="K13:L15">
    <cfRule type="cellIs" dxfId="516" priority="38" stopIfTrue="1" operator="lessThan">
      <formula>0</formula>
    </cfRule>
  </conditionalFormatting>
  <conditionalFormatting sqref="O13:P16">
    <cfRule type="cellIs" dxfId="515" priority="37" stopIfTrue="1" operator="lessThan">
      <formula>0</formula>
    </cfRule>
  </conditionalFormatting>
  <conditionalFormatting sqref="P17:P21">
    <cfRule type="cellIs" dxfId="514" priority="36" stopIfTrue="1" operator="lessThan">
      <formula>0</formula>
    </cfRule>
  </conditionalFormatting>
  <conditionalFormatting sqref="Q13:R15">
    <cfRule type="cellIs" dxfId="513" priority="35" stopIfTrue="1" operator="lessThan">
      <formula>0</formula>
    </cfRule>
  </conditionalFormatting>
  <conditionalFormatting sqref="U13:U21">
    <cfRule type="cellIs" dxfId="512" priority="34" stopIfTrue="1" operator="lessThan">
      <formula>0</formula>
    </cfRule>
  </conditionalFormatting>
  <conditionalFormatting sqref="V13:W15">
    <cfRule type="cellIs" dxfId="511" priority="33" stopIfTrue="1" operator="lessThan">
      <formula>0</formula>
    </cfRule>
  </conditionalFormatting>
  <conditionalFormatting sqref="X13:X21">
    <cfRule type="cellIs" dxfId="510" priority="32" stopIfTrue="1" operator="lessThan">
      <formula>0</formula>
    </cfRule>
  </conditionalFormatting>
  <conditionalFormatting sqref="Y13:AD16">
    <cfRule type="cellIs" dxfId="509" priority="31" stopIfTrue="1" operator="lessThan">
      <formula>0</formula>
    </cfRule>
  </conditionalFormatting>
  <conditionalFormatting sqref="AA17:AA21">
    <cfRule type="cellIs" dxfId="508" priority="30" stopIfTrue="1" operator="lessThan">
      <formula>0</formula>
    </cfRule>
  </conditionalFormatting>
  <conditionalFormatting sqref="AD17:AD21">
    <cfRule type="cellIs" dxfId="507" priority="29" stopIfTrue="1" operator="lessThan">
      <formula>0</formula>
    </cfRule>
  </conditionalFormatting>
  <conditionalFormatting sqref="AI6:AI10">
    <cfRule type="cellIs" dxfId="506" priority="28" stopIfTrue="1" operator="lessThan">
      <formula>0</formula>
    </cfRule>
  </conditionalFormatting>
  <conditionalFormatting sqref="AI13:AI21">
    <cfRule type="cellIs" dxfId="505" priority="27" stopIfTrue="1" operator="lessThan">
      <formula>0</formula>
    </cfRule>
  </conditionalFormatting>
  <conditionalFormatting sqref="AN6:AN10">
    <cfRule type="cellIs" dxfId="504" priority="26" stopIfTrue="1" operator="lessThan">
      <formula>0</formula>
    </cfRule>
  </conditionalFormatting>
  <conditionalFormatting sqref="AO6:AU7">
    <cfRule type="cellIs" dxfId="503" priority="25" stopIfTrue="1" operator="lessThan">
      <formula>0</formula>
    </cfRule>
  </conditionalFormatting>
  <conditionalFormatting sqref="AS8:AU10">
    <cfRule type="cellIs" dxfId="502" priority="24" stopIfTrue="1" operator="lessThan">
      <formula>0</formula>
    </cfRule>
  </conditionalFormatting>
  <conditionalFormatting sqref="AN13:AP15">
    <cfRule type="cellIs" dxfId="501" priority="23" stopIfTrue="1" operator="lessThan">
      <formula>0</formula>
    </cfRule>
  </conditionalFormatting>
  <conditionalFormatting sqref="AN16:AN21">
    <cfRule type="cellIs" dxfId="500" priority="22" stopIfTrue="1" operator="lessThan">
      <formula>0</formula>
    </cfRule>
  </conditionalFormatting>
  <conditionalFormatting sqref="AN30:AV32">
    <cfRule type="cellIs" dxfId="499" priority="21" stopIfTrue="1" operator="lessThan">
      <formula>0</formula>
    </cfRule>
  </conditionalFormatting>
  <conditionalFormatting sqref="AT34:AV35">
    <cfRule type="cellIs" dxfId="498" priority="20" stopIfTrue="1" operator="lessThan">
      <formula>0</formula>
    </cfRule>
  </conditionalFormatting>
  <conditionalFormatting sqref="AS35">
    <cfRule type="cellIs" dxfId="497" priority="19" stopIfTrue="1" operator="lessThan">
      <formula>0</formula>
    </cfRule>
  </conditionalFormatting>
  <conditionalFormatting sqref="AN34:AR35">
    <cfRule type="cellIs" dxfId="496" priority="18" stopIfTrue="1" operator="lessThan">
      <formula>0</formula>
    </cfRule>
  </conditionalFormatting>
  <conditionalFormatting sqref="AN37:AR42">
    <cfRule type="cellIs" dxfId="495" priority="17" stopIfTrue="1" operator="lessThan">
      <formula>0</formula>
    </cfRule>
  </conditionalFormatting>
  <conditionalFormatting sqref="AN44:AR47">
    <cfRule type="cellIs" dxfId="494" priority="16" stopIfTrue="1" operator="lessThan">
      <formula>0</formula>
    </cfRule>
  </conditionalFormatting>
  <conditionalFormatting sqref="AN49:AR52">
    <cfRule type="cellIs" dxfId="493" priority="15" stopIfTrue="1" operator="lessThan">
      <formula>0</formula>
    </cfRule>
  </conditionalFormatting>
  <conditionalFormatting sqref="AN53:AP53">
    <cfRule type="cellIs" dxfId="492" priority="14" stopIfTrue="1" operator="lessThan">
      <formula>0</formula>
    </cfRule>
  </conditionalFormatting>
  <conditionalFormatting sqref="AN56:AR57">
    <cfRule type="cellIs" dxfId="491" priority="13" stopIfTrue="1" operator="lessThan">
      <formula>0</formula>
    </cfRule>
  </conditionalFormatting>
  <conditionalFormatting sqref="AN59:AR59">
    <cfRule type="cellIs" dxfId="490" priority="12" stopIfTrue="1" operator="lessThan">
      <formula>0</formula>
    </cfRule>
  </conditionalFormatting>
  <conditionalFormatting sqref="AT37:AT42">
    <cfRule type="cellIs" dxfId="489" priority="11" stopIfTrue="1" operator="lessThan">
      <formula>0</formula>
    </cfRule>
  </conditionalFormatting>
  <conditionalFormatting sqref="AT44:AT47">
    <cfRule type="cellIs" dxfId="488" priority="10" stopIfTrue="1" operator="lessThan">
      <formula>0</formula>
    </cfRule>
  </conditionalFormatting>
  <conditionalFormatting sqref="AS46:AS47">
    <cfRule type="cellIs" dxfId="487" priority="9" stopIfTrue="1" operator="lessThan">
      <formula>0</formula>
    </cfRule>
  </conditionalFormatting>
  <conditionalFormatting sqref="AV44:AV47">
    <cfRule type="cellIs" dxfId="486" priority="8" stopIfTrue="1" operator="lessThan">
      <formula>0</formula>
    </cfRule>
  </conditionalFormatting>
  <conditionalFormatting sqref="AV37:AV42">
    <cfRule type="cellIs" dxfId="485" priority="7" stopIfTrue="1" operator="lessThan">
      <formula>0</formula>
    </cfRule>
  </conditionalFormatting>
  <conditionalFormatting sqref="AS49:AS50">
    <cfRule type="cellIs" dxfId="484" priority="6" stopIfTrue="1" operator="lessThan">
      <formula>0</formula>
    </cfRule>
  </conditionalFormatting>
  <conditionalFormatting sqref="AT49:AT53">
    <cfRule type="cellIs" dxfId="483" priority="5" stopIfTrue="1" operator="lessThan">
      <formula>0</formula>
    </cfRule>
  </conditionalFormatting>
  <conditionalFormatting sqref="AU49:AU50">
    <cfRule type="cellIs" dxfId="482" priority="4" stopIfTrue="1" operator="lessThan">
      <formula>0</formula>
    </cfRule>
  </conditionalFormatting>
  <conditionalFormatting sqref="AV49:AV54">
    <cfRule type="cellIs" dxfId="481" priority="3" stopIfTrue="1" operator="lessThan">
      <formula>0</formula>
    </cfRule>
  </conditionalFormatting>
  <conditionalFormatting sqref="AS56:AV56 AS58:AV58 AT57 AV57">
    <cfRule type="cellIs" dxfId="480" priority="2" stopIfTrue="1" operator="lessThan">
      <formula>0</formula>
    </cfRule>
  </conditionalFormatting>
  <conditionalFormatting sqref="AT59">
    <cfRule type="cellIs" dxfId="47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F20" sqref="F20"/>
    </sheetView>
  </sheetViews>
  <sheetFormatPr defaultColWidth="0" defaultRowHeight="13.2" zeroHeight="1" x14ac:dyDescent="0.25"/>
  <cols>
    <col min="1" max="1" width="10.5546875" style="13" hidden="1" customWidth="1"/>
    <col min="2" max="2" width="69.44140625" style="21" customWidth="1"/>
    <col min="3" max="3" width="13.44140625" style="21" customWidth="1"/>
    <col min="4" max="5" width="20.44140625" style="11" customWidth="1"/>
    <col min="6" max="6" width="20.44140625" style="13" customWidth="1"/>
    <col min="7" max="11" width="20.44140625" style="11" customWidth="1"/>
    <col min="12" max="12" width="20.44140625" style="13" customWidth="1"/>
    <col min="13" max="17" width="20.44140625" style="11" customWidth="1"/>
    <col min="18" max="18" width="20.44140625" style="13" customWidth="1"/>
    <col min="19" max="20" width="20.44140625" style="11" customWidth="1"/>
    <col min="21" max="22" width="20.6640625" style="11" customWidth="1"/>
    <col min="23" max="23" width="20.6640625" style="13" customWidth="1"/>
    <col min="24" max="25" width="20.6640625" style="11" customWidth="1"/>
    <col min="26" max="26" width="20.6640625" style="13" customWidth="1"/>
    <col min="27" max="28" width="20.6640625" style="11" customWidth="1"/>
    <col min="29" max="29" width="20.6640625" style="13" customWidth="1"/>
    <col min="30" max="31" width="20.44140625" style="11" customWidth="1"/>
    <col min="32" max="32" width="20.44140625" style="13" customWidth="1"/>
    <col min="33" max="36" width="20.44140625" style="11" customWidth="1"/>
    <col min="37" max="37" width="20.44140625" style="13" customWidth="1"/>
    <col min="38" max="41" width="20.44140625" style="11" customWidth="1"/>
    <col min="42" max="42" width="20.44140625" style="13" customWidth="1"/>
    <col min="43" max="49" width="20.44140625" style="11" customWidth="1"/>
    <col min="50" max="50" width="9.33203125" style="11" customWidth="1"/>
    <col min="51" max="54" width="0" style="11" hidden="1" customWidth="1"/>
    <col min="55" max="55" width="9.33203125" style="11" hidden="1" customWidth="1"/>
    <col min="56" max="16384" width="9.33203125" style="11" hidden="1"/>
  </cols>
  <sheetData>
    <row r="1" spans="2:49" ht="19.2" x14ac:dyDescent="0.25">
      <c r="B1" s="97" t="s">
        <v>347</v>
      </c>
    </row>
    <row r="2" spans="2:49" x14ac:dyDescent="0.25"/>
    <row r="3" spans="2:49" s="13" customFormat="1" ht="107.4" customHeight="1" x14ac:dyDescent="0.25">
      <c r="B3" s="341" t="s">
        <v>348</v>
      </c>
      <c r="C3" s="342" t="s">
        <v>220</v>
      </c>
      <c r="D3" s="329" t="s">
        <v>436</v>
      </c>
      <c r="E3" s="330" t="s">
        <v>437</v>
      </c>
      <c r="F3" s="330" t="s">
        <v>438</v>
      </c>
      <c r="G3" s="330" t="s">
        <v>400</v>
      </c>
      <c r="H3" s="330" t="s">
        <v>401</v>
      </c>
      <c r="I3" s="329" t="s">
        <v>439</v>
      </c>
      <c r="J3" s="329" t="s">
        <v>440</v>
      </c>
      <c r="K3" s="330" t="s">
        <v>441</v>
      </c>
      <c r="L3" s="330" t="s">
        <v>442</v>
      </c>
      <c r="M3" s="330" t="s">
        <v>402</v>
      </c>
      <c r="N3" s="330" t="s">
        <v>403</v>
      </c>
      <c r="O3" s="329" t="s">
        <v>443</v>
      </c>
      <c r="P3" s="329" t="s">
        <v>468</v>
      </c>
      <c r="Q3" s="330" t="s">
        <v>444</v>
      </c>
      <c r="R3" s="330" t="s">
        <v>445</v>
      </c>
      <c r="S3" s="330" t="s">
        <v>404</v>
      </c>
      <c r="T3" s="330" t="s">
        <v>405</v>
      </c>
      <c r="U3" s="329" t="s">
        <v>446</v>
      </c>
      <c r="V3" s="330" t="s">
        <v>447</v>
      </c>
      <c r="W3" s="330" t="s">
        <v>448</v>
      </c>
      <c r="X3" s="329" t="s">
        <v>449</v>
      </c>
      <c r="Y3" s="330" t="s">
        <v>450</v>
      </c>
      <c r="Z3" s="330" t="s">
        <v>451</v>
      </c>
      <c r="AA3" s="329" t="s">
        <v>452</v>
      </c>
      <c r="AB3" s="330" t="s">
        <v>453</v>
      </c>
      <c r="AC3" s="330" t="s">
        <v>454</v>
      </c>
      <c r="AD3" s="329" t="s">
        <v>455</v>
      </c>
      <c r="AE3" s="330" t="s">
        <v>456</v>
      </c>
      <c r="AF3" s="330" t="s">
        <v>457</v>
      </c>
      <c r="AG3" s="330" t="s">
        <v>406</v>
      </c>
      <c r="AH3" s="330" t="s">
        <v>407</v>
      </c>
      <c r="AI3" s="329" t="s">
        <v>458</v>
      </c>
      <c r="AJ3" s="330" t="s">
        <v>459</v>
      </c>
      <c r="AK3" s="330" t="s">
        <v>460</v>
      </c>
      <c r="AL3" s="330" t="s">
        <v>408</v>
      </c>
      <c r="AM3" s="330" t="s">
        <v>409</v>
      </c>
      <c r="AN3" s="329" t="s">
        <v>461</v>
      </c>
      <c r="AO3" s="330" t="s">
        <v>462</v>
      </c>
      <c r="AP3" s="330" t="s">
        <v>463</v>
      </c>
      <c r="AQ3" s="330" t="s">
        <v>399</v>
      </c>
      <c r="AR3" s="330" t="s">
        <v>410</v>
      </c>
      <c r="AS3" s="329" t="s">
        <v>464</v>
      </c>
      <c r="AT3" s="331" t="s">
        <v>465</v>
      </c>
      <c r="AU3" s="331" t="s">
        <v>435</v>
      </c>
      <c r="AV3" s="331" t="s">
        <v>466</v>
      </c>
      <c r="AW3" s="332" t="s">
        <v>467</v>
      </c>
    </row>
    <row r="4" spans="2:49" ht="18" thickTop="1" thickBot="1" x14ac:dyDescent="0.3">
      <c r="B4" s="333" t="s">
        <v>221</v>
      </c>
      <c r="C4" s="321"/>
      <c r="D4" s="350"/>
      <c r="E4" s="349"/>
      <c r="F4" s="349"/>
      <c r="G4" s="349"/>
      <c r="H4" s="349"/>
      <c r="I4" s="350"/>
      <c r="J4" s="350"/>
      <c r="K4" s="349"/>
      <c r="L4" s="349"/>
      <c r="M4" s="349"/>
      <c r="N4" s="349"/>
      <c r="O4" s="350"/>
      <c r="P4" s="350"/>
      <c r="Q4" s="349"/>
      <c r="R4" s="349"/>
      <c r="S4" s="349"/>
      <c r="T4" s="349"/>
      <c r="U4" s="350"/>
      <c r="V4" s="349"/>
      <c r="W4" s="349"/>
      <c r="X4" s="350"/>
      <c r="Y4" s="349"/>
      <c r="Z4" s="349"/>
      <c r="AA4" s="350"/>
      <c r="AB4" s="349"/>
      <c r="AC4" s="349"/>
      <c r="AD4" s="350"/>
      <c r="AE4" s="349"/>
      <c r="AF4" s="349"/>
      <c r="AG4" s="349"/>
      <c r="AH4" s="349"/>
      <c r="AI4" s="350"/>
      <c r="AJ4" s="349"/>
      <c r="AK4" s="349"/>
      <c r="AL4" s="349"/>
      <c r="AM4" s="349"/>
      <c r="AN4" s="350"/>
      <c r="AO4" s="349"/>
      <c r="AP4" s="349"/>
      <c r="AQ4" s="349"/>
      <c r="AR4" s="349"/>
      <c r="AS4" s="350"/>
      <c r="AT4" s="351"/>
      <c r="AU4" s="351"/>
      <c r="AV4" s="351"/>
      <c r="AW4" s="352"/>
    </row>
    <row r="5" spans="2:49" ht="13.8" thickTop="1" x14ac:dyDescent="0.25">
      <c r="B5" s="334" t="s">
        <v>277</v>
      </c>
      <c r="C5" s="322"/>
      <c r="D5" s="317">
        <v>7056369</v>
      </c>
      <c r="E5" s="318">
        <v>7049384.5300000003</v>
      </c>
      <c r="F5" s="318"/>
      <c r="G5" s="320"/>
      <c r="H5" s="320"/>
      <c r="I5" s="317">
        <v>7049385</v>
      </c>
      <c r="J5" s="317">
        <v>0</v>
      </c>
      <c r="K5" s="318">
        <v>0</v>
      </c>
      <c r="L5" s="318">
        <v>0</v>
      </c>
      <c r="M5" s="318">
        <v>0</v>
      </c>
      <c r="N5" s="318">
        <v>0</v>
      </c>
      <c r="O5" s="317">
        <v>0</v>
      </c>
      <c r="P5" s="317">
        <v>0</v>
      </c>
      <c r="Q5" s="318">
        <v>0</v>
      </c>
      <c r="R5" s="318">
        <v>0</v>
      </c>
      <c r="S5" s="318">
        <v>0</v>
      </c>
      <c r="T5" s="318">
        <v>0</v>
      </c>
      <c r="U5" s="317">
        <v>0</v>
      </c>
      <c r="V5" s="318">
        <v>0</v>
      </c>
      <c r="W5" s="318">
        <v>0</v>
      </c>
      <c r="X5" s="317">
        <v>0</v>
      </c>
      <c r="Y5" s="318">
        <v>0</v>
      </c>
      <c r="Z5" s="318">
        <v>0</v>
      </c>
      <c r="AA5" s="317">
        <v>0</v>
      </c>
      <c r="AB5" s="318">
        <v>0</v>
      </c>
      <c r="AC5" s="318">
        <v>0</v>
      </c>
      <c r="AD5" s="317">
        <v>0</v>
      </c>
      <c r="AE5" s="358"/>
      <c r="AF5" s="358"/>
      <c r="AG5" s="358"/>
      <c r="AH5" s="358"/>
      <c r="AI5" s="317">
        <v>0</v>
      </c>
      <c r="AJ5" s="358"/>
      <c r="AK5" s="358"/>
      <c r="AL5" s="358"/>
      <c r="AM5" s="358"/>
      <c r="AN5" s="317">
        <v>0</v>
      </c>
      <c r="AO5" s="318">
        <v>0</v>
      </c>
      <c r="AP5" s="318">
        <v>0</v>
      </c>
      <c r="AQ5" s="318">
        <v>0</v>
      </c>
      <c r="AR5" s="318">
        <v>0</v>
      </c>
      <c r="AS5" s="317">
        <v>865641807.70000005</v>
      </c>
      <c r="AT5" s="387">
        <v>0</v>
      </c>
      <c r="AU5" s="319">
        <v>183874706.5</v>
      </c>
      <c r="AV5" s="361"/>
      <c r="AW5" s="365"/>
    </row>
    <row r="6" spans="2:49" x14ac:dyDescent="0.25">
      <c r="B6" s="335" t="s">
        <v>278</v>
      </c>
      <c r="C6" s="323" t="s">
        <v>8</v>
      </c>
      <c r="D6" s="312">
        <v>0</v>
      </c>
      <c r="E6" s="313">
        <v>0</v>
      </c>
      <c r="F6" s="313">
        <v>0</v>
      </c>
      <c r="G6" s="314">
        <v>0</v>
      </c>
      <c r="H6" s="314">
        <v>0</v>
      </c>
      <c r="I6" s="312">
        <v>0</v>
      </c>
      <c r="J6" s="312"/>
      <c r="K6" s="313"/>
      <c r="L6" s="313"/>
      <c r="M6" s="313"/>
      <c r="N6" s="313"/>
      <c r="O6" s="312"/>
      <c r="P6" s="312"/>
      <c r="Q6" s="313"/>
      <c r="R6" s="313"/>
      <c r="S6" s="313"/>
      <c r="T6" s="313"/>
      <c r="U6" s="312"/>
      <c r="V6" s="313"/>
      <c r="W6" s="313"/>
      <c r="X6" s="312"/>
      <c r="Y6" s="313"/>
      <c r="Z6" s="313"/>
      <c r="AA6" s="312"/>
      <c r="AB6" s="313"/>
      <c r="AC6" s="313"/>
      <c r="AD6" s="312"/>
      <c r="AE6" s="354"/>
      <c r="AF6" s="354"/>
      <c r="AG6" s="354"/>
      <c r="AH6" s="354"/>
      <c r="AI6" s="312"/>
      <c r="AJ6" s="354"/>
      <c r="AK6" s="354"/>
      <c r="AL6" s="354"/>
      <c r="AM6" s="354"/>
      <c r="AN6" s="387">
        <v>0</v>
      </c>
      <c r="AO6" s="387">
        <v>0</v>
      </c>
      <c r="AP6" s="387">
        <v>0</v>
      </c>
      <c r="AQ6" s="387">
        <v>0</v>
      </c>
      <c r="AR6" s="387">
        <v>0</v>
      </c>
      <c r="AS6" s="312">
        <v>0</v>
      </c>
      <c r="AT6" s="387">
        <v>0</v>
      </c>
      <c r="AU6" s="387">
        <v>0</v>
      </c>
      <c r="AV6" s="360"/>
      <c r="AW6" s="366"/>
    </row>
    <row r="7" spans="2:49" x14ac:dyDescent="0.25">
      <c r="B7" s="335" t="s">
        <v>279</v>
      </c>
      <c r="C7" s="323" t="s">
        <v>9</v>
      </c>
      <c r="D7" s="312"/>
      <c r="E7" s="313">
        <v>0</v>
      </c>
      <c r="F7" s="313">
        <v>0</v>
      </c>
      <c r="G7" s="314">
        <v>0</v>
      </c>
      <c r="H7" s="314">
        <v>0</v>
      </c>
      <c r="I7" s="312">
        <v>0</v>
      </c>
      <c r="J7" s="312"/>
      <c r="K7" s="313"/>
      <c r="L7" s="313"/>
      <c r="M7" s="313"/>
      <c r="N7" s="313"/>
      <c r="O7" s="312"/>
      <c r="P7" s="312"/>
      <c r="Q7" s="313"/>
      <c r="R7" s="313"/>
      <c r="S7" s="313"/>
      <c r="T7" s="313"/>
      <c r="U7" s="312"/>
      <c r="V7" s="313"/>
      <c r="W7" s="313"/>
      <c r="X7" s="312"/>
      <c r="Y7" s="313"/>
      <c r="Z7" s="313"/>
      <c r="AA7" s="312"/>
      <c r="AB7" s="313"/>
      <c r="AC7" s="313"/>
      <c r="AD7" s="312"/>
      <c r="AE7" s="354"/>
      <c r="AF7" s="354"/>
      <c r="AG7" s="354"/>
      <c r="AH7" s="354"/>
      <c r="AI7" s="312"/>
      <c r="AJ7" s="354"/>
      <c r="AK7" s="354"/>
      <c r="AL7" s="354"/>
      <c r="AM7" s="354"/>
      <c r="AN7" s="387">
        <v>0</v>
      </c>
      <c r="AO7" s="387">
        <v>0</v>
      </c>
      <c r="AP7" s="387">
        <v>0</v>
      </c>
      <c r="AQ7" s="387">
        <v>0</v>
      </c>
      <c r="AR7" s="387">
        <v>0</v>
      </c>
      <c r="AS7" s="312">
        <v>0</v>
      </c>
      <c r="AT7" s="387">
        <v>0</v>
      </c>
      <c r="AU7" s="387">
        <v>0</v>
      </c>
      <c r="AV7" s="360"/>
      <c r="AW7" s="366"/>
    </row>
    <row r="8" spans="2:49" x14ac:dyDescent="0.25">
      <c r="B8" s="336" t="s">
        <v>280</v>
      </c>
      <c r="C8" s="324"/>
      <c r="D8" s="370"/>
      <c r="E8" s="371"/>
      <c r="F8" s="371"/>
      <c r="G8" s="371"/>
      <c r="H8" s="371"/>
      <c r="I8" s="370"/>
      <c r="J8" s="370"/>
      <c r="K8" s="371"/>
      <c r="L8" s="371"/>
      <c r="M8" s="371"/>
      <c r="N8" s="371"/>
      <c r="O8" s="370"/>
      <c r="P8" s="370"/>
      <c r="Q8" s="371"/>
      <c r="R8" s="371"/>
      <c r="S8" s="371"/>
      <c r="T8" s="371"/>
      <c r="U8" s="370"/>
      <c r="V8" s="371"/>
      <c r="W8" s="371"/>
      <c r="X8" s="370"/>
      <c r="Y8" s="371"/>
      <c r="Z8" s="371"/>
      <c r="AA8" s="370"/>
      <c r="AB8" s="371"/>
      <c r="AC8" s="371"/>
      <c r="AD8" s="370"/>
      <c r="AE8" s="373"/>
      <c r="AF8" s="373"/>
      <c r="AG8" s="373"/>
      <c r="AH8" s="373"/>
      <c r="AI8" s="370"/>
      <c r="AJ8" s="373"/>
      <c r="AK8" s="373"/>
      <c r="AL8" s="373"/>
      <c r="AM8" s="373"/>
      <c r="AN8" s="370"/>
      <c r="AO8" s="371"/>
      <c r="AP8" s="371"/>
      <c r="AQ8" s="371"/>
      <c r="AR8" s="371"/>
      <c r="AS8" s="370"/>
      <c r="AT8" s="364"/>
      <c r="AU8" s="364"/>
      <c r="AV8" s="374"/>
      <c r="AW8" s="367"/>
    </row>
    <row r="9" spans="2:49" ht="26.4" x14ac:dyDescent="0.25">
      <c r="B9" s="337" t="s">
        <v>122</v>
      </c>
      <c r="C9" s="323" t="s">
        <v>43</v>
      </c>
      <c r="D9" s="312">
        <v>0</v>
      </c>
      <c r="E9" s="354"/>
      <c r="F9" s="354"/>
      <c r="G9" s="354"/>
      <c r="H9" s="354"/>
      <c r="I9" s="356"/>
      <c r="J9" s="312"/>
      <c r="K9" s="354"/>
      <c r="L9" s="354"/>
      <c r="M9" s="354"/>
      <c r="N9" s="354"/>
      <c r="O9" s="356"/>
      <c r="P9" s="312"/>
      <c r="Q9" s="354"/>
      <c r="R9" s="354"/>
      <c r="S9" s="354"/>
      <c r="T9" s="354"/>
      <c r="U9" s="312"/>
      <c r="V9" s="354"/>
      <c r="W9" s="354"/>
      <c r="X9" s="312"/>
      <c r="Y9" s="354"/>
      <c r="Z9" s="354"/>
      <c r="AA9" s="312"/>
      <c r="AB9" s="354"/>
      <c r="AC9" s="354"/>
      <c r="AD9" s="312"/>
      <c r="AE9" s="354"/>
      <c r="AF9" s="354"/>
      <c r="AG9" s="354"/>
      <c r="AH9" s="354"/>
      <c r="AI9" s="312"/>
      <c r="AJ9" s="354"/>
      <c r="AK9" s="354"/>
      <c r="AL9" s="354"/>
      <c r="AM9" s="354"/>
      <c r="AN9" s="387">
        <v>0</v>
      </c>
      <c r="AO9" s="354"/>
      <c r="AP9" s="354"/>
      <c r="AQ9" s="354"/>
      <c r="AR9" s="354"/>
      <c r="AS9" s="312">
        <v>0</v>
      </c>
      <c r="AT9" s="315">
        <v>0</v>
      </c>
      <c r="AU9" s="315">
        <v>0</v>
      </c>
      <c r="AV9" s="360"/>
      <c r="AW9" s="366"/>
    </row>
    <row r="10" spans="2:49" ht="26.4" x14ac:dyDescent="0.25">
      <c r="B10" s="337" t="s">
        <v>83</v>
      </c>
      <c r="C10" s="323"/>
      <c r="D10" s="357"/>
      <c r="E10" s="313">
        <v>0</v>
      </c>
      <c r="F10" s="313">
        <v>0</v>
      </c>
      <c r="G10" s="313">
        <v>0</v>
      </c>
      <c r="H10" s="313">
        <v>0</v>
      </c>
      <c r="I10" s="312">
        <v>0</v>
      </c>
      <c r="J10" s="357"/>
      <c r="K10" s="313"/>
      <c r="L10" s="313"/>
      <c r="M10" s="313"/>
      <c r="N10" s="313"/>
      <c r="O10" s="312"/>
      <c r="P10" s="357"/>
      <c r="Q10" s="313"/>
      <c r="R10" s="313"/>
      <c r="S10" s="313"/>
      <c r="T10" s="313"/>
      <c r="U10" s="357"/>
      <c r="V10" s="313"/>
      <c r="W10" s="313"/>
      <c r="X10" s="357"/>
      <c r="Y10" s="313"/>
      <c r="Z10" s="313"/>
      <c r="AA10" s="357"/>
      <c r="AB10" s="313"/>
      <c r="AC10" s="313"/>
      <c r="AD10" s="357"/>
      <c r="AE10" s="354"/>
      <c r="AF10" s="354"/>
      <c r="AG10" s="354"/>
      <c r="AH10" s="354"/>
      <c r="AI10" s="357"/>
      <c r="AJ10" s="354"/>
      <c r="AK10" s="354"/>
      <c r="AL10" s="354"/>
      <c r="AM10" s="354"/>
      <c r="AN10" s="357"/>
      <c r="AO10" s="387">
        <v>0</v>
      </c>
      <c r="AP10" s="387">
        <v>0</v>
      </c>
      <c r="AQ10" s="387">
        <v>0</v>
      </c>
      <c r="AR10" s="387">
        <v>0</v>
      </c>
      <c r="AS10" s="357"/>
      <c r="AT10" s="363"/>
      <c r="AU10" s="363"/>
      <c r="AV10" s="360"/>
      <c r="AW10" s="366"/>
    </row>
    <row r="11" spans="2:49" ht="15.75" customHeight="1" x14ac:dyDescent="0.25">
      <c r="B11" s="335" t="s">
        <v>281</v>
      </c>
      <c r="C11" s="323" t="s">
        <v>49</v>
      </c>
      <c r="D11" s="312">
        <v>0</v>
      </c>
      <c r="E11" s="313">
        <v>0</v>
      </c>
      <c r="F11" s="313">
        <v>0</v>
      </c>
      <c r="G11" s="313">
        <v>0</v>
      </c>
      <c r="H11" s="313">
        <v>0</v>
      </c>
      <c r="I11" s="312">
        <v>0</v>
      </c>
      <c r="J11" s="312"/>
      <c r="K11" s="313"/>
      <c r="L11" s="313"/>
      <c r="M11" s="313"/>
      <c r="N11" s="313"/>
      <c r="O11" s="312"/>
      <c r="P11" s="312"/>
      <c r="Q11" s="313"/>
      <c r="R11" s="313"/>
      <c r="S11" s="313"/>
      <c r="T11" s="313"/>
      <c r="U11" s="312"/>
      <c r="V11" s="313"/>
      <c r="W11" s="313"/>
      <c r="X11" s="312"/>
      <c r="Y11" s="313"/>
      <c r="Z11" s="313"/>
      <c r="AA11" s="312"/>
      <c r="AB11" s="313"/>
      <c r="AC11" s="313"/>
      <c r="AD11" s="312"/>
      <c r="AE11" s="354"/>
      <c r="AF11" s="354"/>
      <c r="AG11" s="354"/>
      <c r="AH11" s="354"/>
      <c r="AI11" s="312"/>
      <c r="AJ11" s="354"/>
      <c r="AK11" s="354"/>
      <c r="AL11" s="354"/>
      <c r="AM11" s="354"/>
      <c r="AN11" s="387">
        <v>0</v>
      </c>
      <c r="AO11" s="387">
        <v>0</v>
      </c>
      <c r="AP11" s="387">
        <v>0</v>
      </c>
      <c r="AQ11" s="387">
        <v>0</v>
      </c>
      <c r="AR11" s="387">
        <v>0</v>
      </c>
      <c r="AS11" s="387">
        <v>0</v>
      </c>
      <c r="AT11" s="387">
        <v>0</v>
      </c>
      <c r="AU11" s="387">
        <v>0</v>
      </c>
      <c r="AV11" s="360"/>
      <c r="AW11" s="366"/>
    </row>
    <row r="12" spans="2:49" ht="15" customHeight="1" x14ac:dyDescent="0.25">
      <c r="B12" s="335" t="s">
        <v>282</v>
      </c>
      <c r="C12" s="323" t="s">
        <v>44</v>
      </c>
      <c r="D12" s="312">
        <v>0</v>
      </c>
      <c r="E12" s="355"/>
      <c r="F12" s="355"/>
      <c r="G12" s="355"/>
      <c r="H12" s="355"/>
      <c r="I12" s="357"/>
      <c r="J12" s="312"/>
      <c r="K12" s="355"/>
      <c r="L12" s="355"/>
      <c r="M12" s="355"/>
      <c r="N12" s="355"/>
      <c r="O12" s="357"/>
      <c r="P12" s="312"/>
      <c r="Q12" s="355"/>
      <c r="R12" s="355"/>
      <c r="S12" s="355"/>
      <c r="T12" s="355"/>
      <c r="U12" s="312"/>
      <c r="V12" s="355"/>
      <c r="W12" s="355"/>
      <c r="X12" s="312"/>
      <c r="Y12" s="355"/>
      <c r="Z12" s="355"/>
      <c r="AA12" s="312"/>
      <c r="AB12" s="355"/>
      <c r="AC12" s="355"/>
      <c r="AD12" s="312"/>
      <c r="AE12" s="354"/>
      <c r="AF12" s="354"/>
      <c r="AG12" s="354"/>
      <c r="AH12" s="354"/>
      <c r="AI12" s="312"/>
      <c r="AJ12" s="354"/>
      <c r="AK12" s="354"/>
      <c r="AL12" s="354"/>
      <c r="AM12" s="354"/>
      <c r="AN12" s="387">
        <v>0</v>
      </c>
      <c r="AO12" s="355"/>
      <c r="AP12" s="355"/>
      <c r="AQ12" s="355"/>
      <c r="AR12" s="355"/>
      <c r="AS12" s="387">
        <v>0</v>
      </c>
      <c r="AT12" s="387">
        <v>0</v>
      </c>
      <c r="AU12" s="387">
        <v>0</v>
      </c>
      <c r="AV12" s="360"/>
      <c r="AW12" s="366"/>
    </row>
    <row r="13" spans="2:49" x14ac:dyDescent="0.25">
      <c r="B13" s="335" t="s">
        <v>283</v>
      </c>
      <c r="C13" s="323" t="s">
        <v>10</v>
      </c>
      <c r="D13" s="312">
        <v>0</v>
      </c>
      <c r="E13" s="313">
        <v>0</v>
      </c>
      <c r="F13" s="313">
        <v>0</v>
      </c>
      <c r="G13" s="313">
        <v>0</v>
      </c>
      <c r="H13" s="313">
        <v>0</v>
      </c>
      <c r="I13" s="312">
        <v>0</v>
      </c>
      <c r="J13" s="312"/>
      <c r="K13" s="313"/>
      <c r="L13" s="313"/>
      <c r="M13" s="313"/>
      <c r="N13" s="313"/>
      <c r="O13" s="312"/>
      <c r="P13" s="312"/>
      <c r="Q13" s="313"/>
      <c r="R13" s="313"/>
      <c r="S13" s="313"/>
      <c r="T13" s="313"/>
      <c r="U13" s="312"/>
      <c r="V13" s="313"/>
      <c r="W13" s="313"/>
      <c r="X13" s="312"/>
      <c r="Y13" s="313"/>
      <c r="Z13" s="313"/>
      <c r="AA13" s="312"/>
      <c r="AB13" s="313"/>
      <c r="AC13" s="313"/>
      <c r="AD13" s="312"/>
      <c r="AE13" s="354"/>
      <c r="AF13" s="354"/>
      <c r="AG13" s="354"/>
      <c r="AH13" s="354"/>
      <c r="AI13" s="312"/>
      <c r="AJ13" s="354"/>
      <c r="AK13" s="354"/>
      <c r="AL13" s="354"/>
      <c r="AM13" s="354"/>
      <c r="AN13" s="387">
        <v>0</v>
      </c>
      <c r="AO13" s="387">
        <v>0</v>
      </c>
      <c r="AP13" s="387">
        <v>0</v>
      </c>
      <c r="AQ13" s="387">
        <v>0</v>
      </c>
      <c r="AR13" s="387">
        <v>0</v>
      </c>
      <c r="AS13" s="387">
        <v>0</v>
      </c>
      <c r="AT13" s="387">
        <v>0</v>
      </c>
      <c r="AU13" s="387">
        <v>0</v>
      </c>
      <c r="AV13" s="360"/>
      <c r="AW13" s="366"/>
    </row>
    <row r="14" spans="2:49" x14ac:dyDescent="0.25">
      <c r="B14" s="335" t="s">
        <v>284</v>
      </c>
      <c r="C14" s="323" t="s">
        <v>11</v>
      </c>
      <c r="D14" s="312">
        <v>0</v>
      </c>
      <c r="E14" s="313">
        <v>0</v>
      </c>
      <c r="F14" s="313">
        <v>0</v>
      </c>
      <c r="G14" s="313">
        <v>0</v>
      </c>
      <c r="H14" s="313">
        <v>0</v>
      </c>
      <c r="I14" s="312">
        <v>0</v>
      </c>
      <c r="J14" s="312"/>
      <c r="K14" s="313"/>
      <c r="L14" s="313"/>
      <c r="M14" s="313"/>
      <c r="N14" s="313"/>
      <c r="O14" s="312"/>
      <c r="P14" s="312"/>
      <c r="Q14" s="313"/>
      <c r="R14" s="313"/>
      <c r="S14" s="313"/>
      <c r="T14" s="313"/>
      <c r="U14" s="312"/>
      <c r="V14" s="313"/>
      <c r="W14" s="313"/>
      <c r="X14" s="312"/>
      <c r="Y14" s="313"/>
      <c r="Z14" s="313"/>
      <c r="AA14" s="312"/>
      <c r="AB14" s="313"/>
      <c r="AC14" s="313"/>
      <c r="AD14" s="312"/>
      <c r="AE14" s="354"/>
      <c r="AF14" s="354"/>
      <c r="AG14" s="354"/>
      <c r="AH14" s="354"/>
      <c r="AI14" s="312"/>
      <c r="AJ14" s="354"/>
      <c r="AK14" s="354"/>
      <c r="AL14" s="354"/>
      <c r="AM14" s="354"/>
      <c r="AN14" s="387">
        <v>0</v>
      </c>
      <c r="AO14" s="387">
        <v>0</v>
      </c>
      <c r="AP14" s="387">
        <v>0</v>
      </c>
      <c r="AQ14" s="387">
        <v>0</v>
      </c>
      <c r="AR14" s="387">
        <v>0</v>
      </c>
      <c r="AS14" s="387">
        <v>0</v>
      </c>
      <c r="AT14" s="387">
        <v>0</v>
      </c>
      <c r="AU14" s="387">
        <v>0</v>
      </c>
      <c r="AV14" s="360"/>
      <c r="AW14" s="366"/>
    </row>
    <row r="15" spans="2:49" ht="26.4" x14ac:dyDescent="0.25">
      <c r="B15" s="337" t="s">
        <v>285</v>
      </c>
      <c r="C15" s="323"/>
      <c r="D15" s="312">
        <v>4490661</v>
      </c>
      <c r="E15" s="313">
        <v>3147141.24</v>
      </c>
      <c r="F15" s="313">
        <v>0</v>
      </c>
      <c r="G15" s="313">
        <v>0</v>
      </c>
      <c r="H15" s="313">
        <v>0</v>
      </c>
      <c r="I15" s="312">
        <v>3147141.24</v>
      </c>
      <c r="J15" s="357"/>
      <c r="K15" s="355"/>
      <c r="L15" s="355"/>
      <c r="M15" s="355"/>
      <c r="N15" s="355"/>
      <c r="O15" s="357"/>
      <c r="P15" s="357"/>
      <c r="Q15" s="355"/>
      <c r="R15" s="355"/>
      <c r="S15" s="355"/>
      <c r="T15" s="355"/>
      <c r="U15" s="357"/>
      <c r="V15" s="355"/>
      <c r="W15" s="355"/>
      <c r="X15" s="357"/>
      <c r="Y15" s="355"/>
      <c r="Z15" s="355"/>
      <c r="AA15" s="357"/>
      <c r="AB15" s="355"/>
      <c r="AC15" s="355"/>
      <c r="AD15" s="357"/>
      <c r="AE15" s="354"/>
      <c r="AF15" s="354"/>
      <c r="AG15" s="354"/>
      <c r="AH15" s="354"/>
      <c r="AI15" s="357"/>
      <c r="AJ15" s="354"/>
      <c r="AK15" s="354"/>
      <c r="AL15" s="354"/>
      <c r="AM15" s="354"/>
      <c r="AN15" s="357"/>
      <c r="AO15" s="355"/>
      <c r="AP15" s="355"/>
      <c r="AQ15" s="355"/>
      <c r="AR15" s="355"/>
      <c r="AS15" s="357"/>
      <c r="AT15" s="363"/>
      <c r="AU15" s="363"/>
      <c r="AV15" s="360"/>
      <c r="AW15" s="366"/>
    </row>
    <row r="16" spans="2:49" ht="26.4" x14ac:dyDescent="0.25">
      <c r="B16" s="337" t="s">
        <v>286</v>
      </c>
      <c r="C16" s="323"/>
      <c r="D16" s="312">
        <v>17359268</v>
      </c>
      <c r="E16" s="313">
        <v>6748060</v>
      </c>
      <c r="F16" s="313">
        <v>0</v>
      </c>
      <c r="G16" s="313">
        <v>0</v>
      </c>
      <c r="H16" s="313">
        <v>0</v>
      </c>
      <c r="I16" s="312">
        <v>6567405</v>
      </c>
      <c r="J16" s="312"/>
      <c r="K16" s="313"/>
      <c r="L16" s="313"/>
      <c r="M16" s="313"/>
      <c r="N16" s="313"/>
      <c r="O16" s="312"/>
      <c r="P16" s="356"/>
      <c r="Q16" s="354"/>
      <c r="R16" s="354"/>
      <c r="S16" s="354"/>
      <c r="T16" s="354"/>
      <c r="U16" s="356"/>
      <c r="V16" s="354"/>
      <c r="W16" s="354"/>
      <c r="X16" s="356"/>
      <c r="Y16" s="354"/>
      <c r="Z16" s="354"/>
      <c r="AA16" s="356"/>
      <c r="AB16" s="354"/>
      <c r="AC16" s="354"/>
      <c r="AD16" s="356"/>
      <c r="AE16" s="354"/>
      <c r="AF16" s="354"/>
      <c r="AG16" s="354"/>
      <c r="AH16" s="354"/>
      <c r="AI16" s="356"/>
      <c r="AJ16" s="354"/>
      <c r="AK16" s="354"/>
      <c r="AL16" s="354"/>
      <c r="AM16" s="354"/>
      <c r="AN16" s="356"/>
      <c r="AO16" s="354"/>
      <c r="AP16" s="354"/>
      <c r="AQ16" s="354"/>
      <c r="AR16" s="354"/>
      <c r="AS16" s="356"/>
      <c r="AT16" s="360"/>
      <c r="AU16" s="360"/>
      <c r="AV16" s="360"/>
      <c r="AW16" s="366"/>
    </row>
    <row r="17" spans="2:49" x14ac:dyDescent="0.25">
      <c r="B17" s="337" t="s">
        <v>411</v>
      </c>
      <c r="C17" s="323"/>
      <c r="D17" s="312">
        <v>-753547</v>
      </c>
      <c r="E17" s="353">
        <v>1078919</v>
      </c>
      <c r="F17" s="353">
        <v>0</v>
      </c>
      <c r="G17" s="353">
        <v>0</v>
      </c>
      <c r="H17" s="313">
        <v>0</v>
      </c>
      <c r="I17" s="357"/>
      <c r="J17" s="312"/>
      <c r="K17" s="353"/>
      <c r="L17" s="313"/>
      <c r="M17" s="313"/>
      <c r="N17" s="313"/>
      <c r="O17" s="357"/>
      <c r="P17" s="356"/>
      <c r="Q17" s="354"/>
      <c r="R17" s="354"/>
      <c r="S17" s="354"/>
      <c r="T17" s="354"/>
      <c r="U17" s="356"/>
      <c r="V17" s="354"/>
      <c r="W17" s="354"/>
      <c r="X17" s="356"/>
      <c r="Y17" s="354"/>
      <c r="Z17" s="354"/>
      <c r="AA17" s="356"/>
      <c r="AB17" s="354"/>
      <c r="AC17" s="354"/>
      <c r="AD17" s="356"/>
      <c r="AE17" s="354"/>
      <c r="AF17" s="354"/>
      <c r="AG17" s="354"/>
      <c r="AH17" s="354"/>
      <c r="AI17" s="356"/>
      <c r="AJ17" s="354"/>
      <c r="AK17" s="354"/>
      <c r="AL17" s="354"/>
      <c r="AM17" s="354"/>
      <c r="AN17" s="356"/>
      <c r="AO17" s="354"/>
      <c r="AP17" s="354"/>
      <c r="AQ17" s="354"/>
      <c r="AR17" s="354"/>
      <c r="AS17" s="356"/>
      <c r="AT17" s="360"/>
      <c r="AU17" s="360"/>
      <c r="AV17" s="360"/>
      <c r="AW17" s="366"/>
    </row>
    <row r="18" spans="2:49" ht="26.4" x14ac:dyDescent="0.25">
      <c r="B18" s="337" t="s">
        <v>305</v>
      </c>
      <c r="C18" s="323"/>
      <c r="D18" s="312">
        <v>0</v>
      </c>
      <c r="E18" s="313">
        <v>0</v>
      </c>
      <c r="F18" s="313">
        <v>0</v>
      </c>
      <c r="G18" s="313">
        <v>0</v>
      </c>
      <c r="H18" s="313">
        <v>0</v>
      </c>
      <c r="I18" s="312">
        <v>0</v>
      </c>
      <c r="J18" s="312"/>
      <c r="K18" s="313"/>
      <c r="L18" s="313"/>
      <c r="M18" s="313"/>
      <c r="N18" s="313"/>
      <c r="O18" s="312"/>
      <c r="P18" s="312"/>
      <c r="Q18" s="313"/>
      <c r="R18" s="313"/>
      <c r="S18" s="313"/>
      <c r="T18" s="313"/>
      <c r="U18" s="312"/>
      <c r="V18" s="313"/>
      <c r="W18" s="313"/>
      <c r="X18" s="312"/>
      <c r="Y18" s="313"/>
      <c r="Z18" s="313"/>
      <c r="AA18" s="312"/>
      <c r="AB18" s="313"/>
      <c r="AC18" s="313"/>
      <c r="AD18" s="312"/>
      <c r="AE18" s="354"/>
      <c r="AF18" s="354"/>
      <c r="AG18" s="354"/>
      <c r="AH18" s="354"/>
      <c r="AI18" s="312"/>
      <c r="AJ18" s="354"/>
      <c r="AK18" s="354"/>
      <c r="AL18" s="354"/>
      <c r="AM18" s="354"/>
      <c r="AN18" s="387">
        <v>0</v>
      </c>
      <c r="AO18" s="387">
        <v>0</v>
      </c>
      <c r="AP18" s="387">
        <v>0</v>
      </c>
      <c r="AQ18" s="387">
        <v>0</v>
      </c>
      <c r="AR18" s="387">
        <v>0</v>
      </c>
      <c r="AS18" s="387">
        <v>7852367</v>
      </c>
      <c r="AT18" s="387">
        <v>0</v>
      </c>
      <c r="AU18" s="387">
        <v>0</v>
      </c>
      <c r="AV18" s="360"/>
      <c r="AW18" s="366"/>
    </row>
    <row r="19" spans="2:49" ht="26.4" x14ac:dyDescent="0.25">
      <c r="B19" s="337" t="s">
        <v>306</v>
      </c>
      <c r="C19" s="323"/>
      <c r="D19" s="312">
        <v>0</v>
      </c>
      <c r="E19" s="313">
        <v>0</v>
      </c>
      <c r="F19" s="313">
        <v>0</v>
      </c>
      <c r="G19" s="313">
        <v>0</v>
      </c>
      <c r="H19" s="313">
        <v>0</v>
      </c>
      <c r="I19" s="312">
        <v>0</v>
      </c>
      <c r="J19" s="312"/>
      <c r="K19" s="313"/>
      <c r="L19" s="313"/>
      <c r="M19" s="313"/>
      <c r="N19" s="313"/>
      <c r="O19" s="312"/>
      <c r="P19" s="312"/>
      <c r="Q19" s="313"/>
      <c r="R19" s="313"/>
      <c r="S19" s="313"/>
      <c r="T19" s="313"/>
      <c r="U19" s="312"/>
      <c r="V19" s="313"/>
      <c r="W19" s="313"/>
      <c r="X19" s="312"/>
      <c r="Y19" s="313"/>
      <c r="Z19" s="313"/>
      <c r="AA19" s="312"/>
      <c r="AB19" s="313"/>
      <c r="AC19" s="313"/>
      <c r="AD19" s="312"/>
      <c r="AE19" s="354"/>
      <c r="AF19" s="354"/>
      <c r="AG19" s="354"/>
      <c r="AH19" s="354"/>
      <c r="AI19" s="312"/>
      <c r="AJ19" s="354"/>
      <c r="AK19" s="354"/>
      <c r="AL19" s="354"/>
      <c r="AM19" s="354"/>
      <c r="AN19" s="387">
        <v>0</v>
      </c>
      <c r="AO19" s="387">
        <v>0</v>
      </c>
      <c r="AP19" s="387">
        <v>0</v>
      </c>
      <c r="AQ19" s="387">
        <v>0</v>
      </c>
      <c r="AR19" s="387">
        <v>0</v>
      </c>
      <c r="AS19" s="387">
        <v>0</v>
      </c>
      <c r="AT19" s="387">
        <v>0</v>
      </c>
      <c r="AU19" s="387">
        <v>0</v>
      </c>
      <c r="AV19" s="360"/>
      <c r="AW19" s="366"/>
    </row>
    <row r="20" spans="2:49" s="13" customFormat="1" ht="26.4" x14ac:dyDescent="0.25">
      <c r="B20" s="337" t="s">
        <v>430</v>
      </c>
      <c r="C20" s="323"/>
      <c r="D20" s="312">
        <v>2547944</v>
      </c>
      <c r="E20" s="313">
        <v>2557328</v>
      </c>
      <c r="F20" s="313">
        <v>0</v>
      </c>
      <c r="G20" s="313">
        <v>0</v>
      </c>
      <c r="H20" s="313">
        <v>0</v>
      </c>
      <c r="I20" s="312">
        <v>2557328</v>
      </c>
      <c r="J20" s="357"/>
      <c r="K20" s="355"/>
      <c r="L20" s="355"/>
      <c r="M20" s="355"/>
      <c r="N20" s="355"/>
      <c r="O20" s="357"/>
      <c r="P20" s="357"/>
      <c r="Q20" s="355"/>
      <c r="R20" s="355"/>
      <c r="S20" s="355"/>
      <c r="T20" s="355"/>
      <c r="U20" s="357"/>
      <c r="V20" s="355"/>
      <c r="W20" s="355"/>
      <c r="X20" s="357"/>
      <c r="Y20" s="355"/>
      <c r="Z20" s="355"/>
      <c r="AA20" s="357"/>
      <c r="AB20" s="355"/>
      <c r="AC20" s="355"/>
      <c r="AD20" s="357"/>
      <c r="AE20" s="354"/>
      <c r="AF20" s="354"/>
      <c r="AG20" s="354"/>
      <c r="AH20" s="354"/>
      <c r="AI20" s="357"/>
      <c r="AJ20" s="354"/>
      <c r="AK20" s="354"/>
      <c r="AL20" s="354"/>
      <c r="AM20" s="354"/>
      <c r="AN20" s="357"/>
      <c r="AO20" s="355"/>
      <c r="AP20" s="355"/>
      <c r="AQ20" s="355"/>
      <c r="AR20" s="355"/>
      <c r="AS20" s="357"/>
      <c r="AT20" s="363"/>
      <c r="AU20" s="363"/>
      <c r="AV20" s="360"/>
      <c r="AW20" s="375"/>
    </row>
    <row r="21" spans="2:49" ht="16.8" x14ac:dyDescent="0.3">
      <c r="B21" s="338" t="s">
        <v>228</v>
      </c>
      <c r="C21" s="325"/>
      <c r="D21" s="308"/>
      <c r="E21" s="307"/>
      <c r="F21" s="307"/>
      <c r="G21" s="307"/>
      <c r="H21" s="307"/>
      <c r="I21" s="308"/>
      <c r="J21" s="308"/>
      <c r="K21" s="307"/>
      <c r="L21" s="307"/>
      <c r="M21" s="307"/>
      <c r="N21" s="307"/>
      <c r="O21" s="308"/>
      <c r="P21" s="308"/>
      <c r="Q21" s="307"/>
      <c r="R21" s="307"/>
      <c r="S21" s="307"/>
      <c r="T21" s="307"/>
      <c r="U21" s="308"/>
      <c r="V21" s="307"/>
      <c r="W21" s="307"/>
      <c r="X21" s="308"/>
      <c r="Y21" s="307"/>
      <c r="Z21" s="307"/>
      <c r="AA21" s="308"/>
      <c r="AB21" s="307"/>
      <c r="AC21" s="307"/>
      <c r="AD21" s="308"/>
      <c r="AE21" s="307"/>
      <c r="AF21" s="307"/>
      <c r="AG21" s="307"/>
      <c r="AH21" s="307"/>
      <c r="AI21" s="308"/>
      <c r="AJ21" s="307"/>
      <c r="AK21" s="307"/>
      <c r="AL21" s="307"/>
      <c r="AM21" s="307"/>
      <c r="AN21" s="308"/>
      <c r="AO21" s="307"/>
      <c r="AP21" s="307"/>
      <c r="AQ21" s="307"/>
      <c r="AR21" s="307"/>
      <c r="AS21" s="308"/>
      <c r="AT21" s="311"/>
      <c r="AU21" s="311"/>
      <c r="AV21" s="311"/>
      <c r="AW21" s="328"/>
    </row>
    <row r="22" spans="2:49" ht="13.8" thickTop="1" x14ac:dyDescent="0.25">
      <c r="B22" s="339" t="s">
        <v>287</v>
      </c>
      <c r="C22" s="322"/>
      <c r="D22" s="309"/>
      <c r="E22" s="310"/>
      <c r="F22" s="310"/>
      <c r="G22" s="310"/>
      <c r="H22" s="310"/>
      <c r="I22" s="369"/>
      <c r="J22" s="369"/>
      <c r="K22" s="359"/>
      <c r="L22" s="359"/>
      <c r="M22" s="359"/>
      <c r="N22" s="359"/>
      <c r="O22" s="309"/>
      <c r="P22" s="309"/>
      <c r="Q22" s="310"/>
      <c r="R22" s="310"/>
      <c r="S22" s="310"/>
      <c r="T22" s="310"/>
      <c r="U22" s="369"/>
      <c r="V22" s="359"/>
      <c r="W22" s="359"/>
      <c r="X22" s="369"/>
      <c r="Y22" s="359"/>
      <c r="Z22" s="359"/>
      <c r="AA22" s="369"/>
      <c r="AB22" s="359"/>
      <c r="AC22" s="359"/>
      <c r="AD22" s="369"/>
      <c r="AE22" s="376"/>
      <c r="AF22" s="376"/>
      <c r="AG22" s="376"/>
      <c r="AH22" s="376"/>
      <c r="AI22" s="369"/>
      <c r="AJ22" s="376"/>
      <c r="AK22" s="376"/>
      <c r="AL22" s="376"/>
      <c r="AM22" s="376"/>
      <c r="AN22" s="369"/>
      <c r="AO22" s="359"/>
      <c r="AP22" s="359"/>
      <c r="AQ22" s="359"/>
      <c r="AR22" s="359"/>
      <c r="AS22" s="369"/>
      <c r="AT22" s="362"/>
      <c r="AU22" s="362"/>
      <c r="AV22" s="362"/>
      <c r="AW22" s="368"/>
    </row>
    <row r="23" spans="2:49" x14ac:dyDescent="0.25">
      <c r="B23" s="335" t="s">
        <v>125</v>
      </c>
      <c r="C23" s="323"/>
      <c r="D23" s="312">
        <v>18343309</v>
      </c>
      <c r="E23" s="354"/>
      <c r="F23" s="354"/>
      <c r="G23" s="354"/>
      <c r="H23" s="354"/>
      <c r="I23" s="356"/>
      <c r="J23" s="312"/>
      <c r="K23" s="354"/>
      <c r="L23" s="354"/>
      <c r="M23" s="354"/>
      <c r="N23" s="354"/>
      <c r="O23" s="356"/>
      <c r="P23" s="312"/>
      <c r="Q23" s="354"/>
      <c r="R23" s="354"/>
      <c r="S23" s="354"/>
      <c r="T23" s="354"/>
      <c r="U23" s="312"/>
      <c r="V23" s="354"/>
      <c r="W23" s="354"/>
      <c r="X23" s="312"/>
      <c r="Y23" s="354"/>
      <c r="Z23" s="354"/>
      <c r="AA23" s="312"/>
      <c r="AB23" s="354"/>
      <c r="AC23" s="354"/>
      <c r="AD23" s="312"/>
      <c r="AE23" s="354"/>
      <c r="AF23" s="354"/>
      <c r="AG23" s="354"/>
      <c r="AH23" s="354"/>
      <c r="AI23" s="312"/>
      <c r="AJ23" s="354"/>
      <c r="AK23" s="354"/>
      <c r="AL23" s="354"/>
      <c r="AM23" s="354"/>
      <c r="AN23" s="387">
        <v>0</v>
      </c>
      <c r="AO23" s="354"/>
      <c r="AP23" s="354"/>
      <c r="AQ23" s="354"/>
      <c r="AR23" s="354"/>
      <c r="AS23" s="312">
        <v>746604314.07655072</v>
      </c>
      <c r="AT23" s="387">
        <v>0</v>
      </c>
      <c r="AU23" s="315">
        <v>161245750.12000003</v>
      </c>
      <c r="AV23" s="360"/>
      <c r="AW23" s="366"/>
    </row>
    <row r="24" spans="2:49" ht="28.5" customHeight="1" x14ac:dyDescent="0.25">
      <c r="B24" s="337" t="s">
        <v>114</v>
      </c>
      <c r="C24" s="323"/>
      <c r="D24" s="357"/>
      <c r="E24" s="313">
        <v>17268619</v>
      </c>
      <c r="F24" s="313">
        <v>0</v>
      </c>
      <c r="G24" s="313">
        <v>0</v>
      </c>
      <c r="H24" s="313">
        <v>0</v>
      </c>
      <c r="I24" s="312">
        <v>17268619</v>
      </c>
      <c r="J24" s="357"/>
      <c r="K24" s="313"/>
      <c r="L24" s="313"/>
      <c r="M24" s="313"/>
      <c r="N24" s="313"/>
      <c r="O24" s="312"/>
      <c r="P24" s="357"/>
      <c r="Q24" s="313"/>
      <c r="R24" s="313"/>
      <c r="S24" s="313"/>
      <c r="T24" s="313"/>
      <c r="U24" s="357"/>
      <c r="V24" s="313"/>
      <c r="W24" s="313"/>
      <c r="X24" s="357"/>
      <c r="Y24" s="313"/>
      <c r="Z24" s="313"/>
      <c r="AA24" s="357"/>
      <c r="AB24" s="313"/>
      <c r="AC24" s="313"/>
      <c r="AD24" s="357"/>
      <c r="AE24" s="354"/>
      <c r="AF24" s="354"/>
      <c r="AG24" s="354"/>
      <c r="AH24" s="354"/>
      <c r="AI24" s="357"/>
      <c r="AJ24" s="354"/>
      <c r="AK24" s="354"/>
      <c r="AL24" s="354"/>
      <c r="AM24" s="354"/>
      <c r="AN24" s="357"/>
      <c r="AO24" s="387">
        <v>0</v>
      </c>
      <c r="AP24" s="387">
        <v>0</v>
      </c>
      <c r="AQ24" s="387">
        <v>0</v>
      </c>
      <c r="AR24" s="387">
        <v>0</v>
      </c>
      <c r="AS24" s="357"/>
      <c r="AT24" s="363"/>
      <c r="AU24" s="363"/>
      <c r="AV24" s="360"/>
      <c r="AW24" s="366"/>
    </row>
    <row r="25" spans="2:49" s="13" customFormat="1" x14ac:dyDescent="0.25">
      <c r="B25" s="336" t="s">
        <v>288</v>
      </c>
      <c r="C25" s="323"/>
      <c r="D25" s="372"/>
      <c r="E25" s="371"/>
      <c r="F25" s="371"/>
      <c r="G25" s="371"/>
      <c r="H25" s="371"/>
      <c r="I25" s="370"/>
      <c r="J25" s="372"/>
      <c r="K25" s="371"/>
      <c r="L25" s="371"/>
      <c r="M25" s="371"/>
      <c r="N25" s="371"/>
      <c r="O25" s="370"/>
      <c r="P25" s="372"/>
      <c r="Q25" s="371"/>
      <c r="R25" s="371"/>
      <c r="S25" s="371"/>
      <c r="T25" s="371"/>
      <c r="U25" s="372"/>
      <c r="V25" s="371"/>
      <c r="W25" s="371"/>
      <c r="X25" s="372"/>
      <c r="Y25" s="371"/>
      <c r="Z25" s="371"/>
      <c r="AA25" s="372"/>
      <c r="AB25" s="371"/>
      <c r="AC25" s="371"/>
      <c r="AD25" s="372"/>
      <c r="AE25" s="377"/>
      <c r="AF25" s="377"/>
      <c r="AG25" s="377"/>
      <c r="AH25" s="377"/>
      <c r="AI25" s="372"/>
      <c r="AJ25" s="377"/>
      <c r="AK25" s="377"/>
      <c r="AL25" s="377"/>
      <c r="AM25" s="377"/>
      <c r="AN25" s="372"/>
      <c r="AO25" s="371"/>
      <c r="AP25" s="371"/>
      <c r="AQ25" s="371"/>
      <c r="AR25" s="371"/>
      <c r="AS25" s="372"/>
      <c r="AT25" s="374"/>
      <c r="AU25" s="374"/>
      <c r="AV25" s="374"/>
      <c r="AW25" s="367"/>
    </row>
    <row r="26" spans="2:49" s="13" customFormat="1" ht="26.4" x14ac:dyDescent="0.25">
      <c r="B26" s="337" t="s">
        <v>110</v>
      </c>
      <c r="C26" s="323" t="s">
        <v>0</v>
      </c>
      <c r="D26" s="312">
        <v>2800052</v>
      </c>
      <c r="E26" s="354"/>
      <c r="F26" s="354"/>
      <c r="G26" s="354"/>
      <c r="H26" s="354"/>
      <c r="I26" s="356"/>
      <c r="J26" s="312"/>
      <c r="K26" s="354"/>
      <c r="L26" s="354"/>
      <c r="M26" s="354"/>
      <c r="N26" s="354"/>
      <c r="O26" s="356"/>
      <c r="P26" s="312"/>
      <c r="Q26" s="354"/>
      <c r="R26" s="354"/>
      <c r="S26" s="354"/>
      <c r="T26" s="354"/>
      <c r="U26" s="312"/>
      <c r="V26" s="354"/>
      <c r="W26" s="354"/>
      <c r="X26" s="312"/>
      <c r="Y26" s="354"/>
      <c r="Z26" s="354"/>
      <c r="AA26" s="312"/>
      <c r="AB26" s="354"/>
      <c r="AC26" s="354"/>
      <c r="AD26" s="312"/>
      <c r="AE26" s="354"/>
      <c r="AF26" s="354"/>
      <c r="AG26" s="354"/>
      <c r="AH26" s="354"/>
      <c r="AI26" s="312"/>
      <c r="AJ26" s="354"/>
      <c r="AK26" s="354"/>
      <c r="AL26" s="354"/>
      <c r="AM26" s="354"/>
      <c r="AN26" s="387">
        <v>0</v>
      </c>
      <c r="AO26" s="354"/>
      <c r="AP26" s="354"/>
      <c r="AQ26" s="354"/>
      <c r="AR26" s="354"/>
      <c r="AS26" s="312">
        <v>23774718.713879384</v>
      </c>
      <c r="AT26" s="387">
        <v>0</v>
      </c>
      <c r="AU26" s="315">
        <v>29204196.049999997</v>
      </c>
      <c r="AV26" s="360"/>
      <c r="AW26" s="366"/>
    </row>
    <row r="27" spans="2:49" s="13" customFormat="1" ht="26.4" x14ac:dyDescent="0.25">
      <c r="B27" s="337" t="s">
        <v>85</v>
      </c>
      <c r="C27" s="323"/>
      <c r="D27" s="357"/>
      <c r="E27" s="313">
        <v>521395</v>
      </c>
      <c r="F27" s="313">
        <v>0</v>
      </c>
      <c r="G27" s="313">
        <v>0</v>
      </c>
      <c r="H27" s="313">
        <v>0</v>
      </c>
      <c r="I27" s="312">
        <v>521395</v>
      </c>
      <c r="J27" s="357"/>
      <c r="K27" s="313"/>
      <c r="L27" s="313"/>
      <c r="M27" s="313"/>
      <c r="N27" s="313"/>
      <c r="O27" s="312"/>
      <c r="P27" s="357"/>
      <c r="Q27" s="313"/>
      <c r="R27" s="313"/>
      <c r="S27" s="313"/>
      <c r="T27" s="313"/>
      <c r="U27" s="357"/>
      <c r="V27" s="313"/>
      <c r="W27" s="313"/>
      <c r="X27" s="357"/>
      <c r="Y27" s="313"/>
      <c r="Z27" s="313"/>
      <c r="AA27" s="357"/>
      <c r="AB27" s="313"/>
      <c r="AC27" s="313"/>
      <c r="AD27" s="357"/>
      <c r="AE27" s="354"/>
      <c r="AF27" s="354"/>
      <c r="AG27" s="354"/>
      <c r="AH27" s="354"/>
      <c r="AI27" s="357"/>
      <c r="AJ27" s="354"/>
      <c r="AK27" s="354"/>
      <c r="AL27" s="354"/>
      <c r="AM27" s="354"/>
      <c r="AN27" s="357"/>
      <c r="AO27" s="387">
        <v>0</v>
      </c>
      <c r="AP27" s="387">
        <v>0</v>
      </c>
      <c r="AQ27" s="387">
        <v>0</v>
      </c>
      <c r="AR27" s="387">
        <v>0</v>
      </c>
      <c r="AS27" s="357"/>
      <c r="AT27" s="363"/>
      <c r="AU27" s="363"/>
      <c r="AV27" s="360"/>
      <c r="AW27" s="366"/>
    </row>
    <row r="28" spans="2:49" x14ac:dyDescent="0.25">
      <c r="B28" s="335" t="s">
        <v>289</v>
      </c>
      <c r="C28" s="323" t="s">
        <v>47</v>
      </c>
      <c r="D28" s="312">
        <v>3971764</v>
      </c>
      <c r="E28" s="355"/>
      <c r="F28" s="355"/>
      <c r="G28" s="355"/>
      <c r="H28" s="355"/>
      <c r="I28" s="357"/>
      <c r="J28" s="312"/>
      <c r="K28" s="355"/>
      <c r="L28" s="355"/>
      <c r="M28" s="355"/>
      <c r="N28" s="355"/>
      <c r="O28" s="357"/>
      <c r="P28" s="312"/>
      <c r="Q28" s="355"/>
      <c r="R28" s="355"/>
      <c r="S28" s="355"/>
      <c r="T28" s="355"/>
      <c r="U28" s="312"/>
      <c r="V28" s="355"/>
      <c r="W28" s="355"/>
      <c r="X28" s="312"/>
      <c r="Y28" s="355"/>
      <c r="Z28" s="355"/>
      <c r="AA28" s="312"/>
      <c r="AB28" s="355"/>
      <c r="AC28" s="355"/>
      <c r="AD28" s="312"/>
      <c r="AE28" s="354"/>
      <c r="AF28" s="354"/>
      <c r="AG28" s="354"/>
      <c r="AH28" s="354"/>
      <c r="AI28" s="312"/>
      <c r="AJ28" s="354"/>
      <c r="AK28" s="354"/>
      <c r="AL28" s="354"/>
      <c r="AM28" s="354"/>
      <c r="AN28" s="387">
        <v>0</v>
      </c>
      <c r="AO28" s="355"/>
      <c r="AP28" s="355"/>
      <c r="AQ28" s="355"/>
      <c r="AR28" s="355"/>
      <c r="AS28" s="312">
        <v>31350390.860700756</v>
      </c>
      <c r="AT28" s="387">
        <v>0</v>
      </c>
      <c r="AU28" s="315">
        <v>26287323.693447132</v>
      </c>
      <c r="AV28" s="360"/>
      <c r="AW28" s="366"/>
    </row>
    <row r="29" spans="2:49" s="13" customFormat="1" x14ac:dyDescent="0.25">
      <c r="B29" s="336" t="s">
        <v>290</v>
      </c>
      <c r="C29" s="324"/>
      <c r="D29" s="370"/>
      <c r="E29" s="373"/>
      <c r="F29" s="373"/>
      <c r="G29" s="373"/>
      <c r="H29" s="373"/>
      <c r="I29" s="372"/>
      <c r="J29" s="370"/>
      <c r="K29" s="373"/>
      <c r="L29" s="373"/>
      <c r="M29" s="373"/>
      <c r="N29" s="373"/>
      <c r="O29" s="372"/>
      <c r="P29" s="370"/>
      <c r="Q29" s="373"/>
      <c r="R29" s="373"/>
      <c r="S29" s="373"/>
      <c r="T29" s="373"/>
      <c r="U29" s="370"/>
      <c r="V29" s="373"/>
      <c r="W29" s="373"/>
      <c r="X29" s="370"/>
      <c r="Y29" s="373"/>
      <c r="Z29" s="373"/>
      <c r="AA29" s="370"/>
      <c r="AB29" s="373"/>
      <c r="AC29" s="373"/>
      <c r="AD29" s="370"/>
      <c r="AE29" s="373"/>
      <c r="AF29" s="373"/>
      <c r="AG29" s="373"/>
      <c r="AH29" s="373"/>
      <c r="AI29" s="370"/>
      <c r="AJ29" s="373"/>
      <c r="AK29" s="373"/>
      <c r="AL29" s="373"/>
      <c r="AM29" s="373"/>
      <c r="AN29" s="370"/>
      <c r="AO29" s="373"/>
      <c r="AP29" s="373"/>
      <c r="AQ29" s="373"/>
      <c r="AR29" s="373"/>
      <c r="AS29" s="370"/>
      <c r="AT29" s="364"/>
      <c r="AU29" s="364"/>
      <c r="AV29" s="374"/>
      <c r="AW29" s="367"/>
    </row>
    <row r="30" spans="2:49" s="13" customFormat="1" ht="26.4" x14ac:dyDescent="0.25">
      <c r="B30" s="337" t="s">
        <v>111</v>
      </c>
      <c r="C30" s="323" t="s">
        <v>1</v>
      </c>
      <c r="D30" s="312">
        <v>79350.992310336194</v>
      </c>
      <c r="E30" s="354"/>
      <c r="F30" s="354"/>
      <c r="G30" s="354"/>
      <c r="H30" s="354"/>
      <c r="I30" s="356"/>
      <c r="J30" s="312"/>
      <c r="K30" s="354"/>
      <c r="L30" s="354"/>
      <c r="M30" s="354"/>
      <c r="N30" s="354"/>
      <c r="O30" s="356"/>
      <c r="P30" s="312"/>
      <c r="Q30" s="354"/>
      <c r="R30" s="354"/>
      <c r="S30" s="354"/>
      <c r="T30" s="354"/>
      <c r="U30" s="312"/>
      <c r="V30" s="354"/>
      <c r="W30" s="354"/>
      <c r="X30" s="312"/>
      <c r="Y30" s="354"/>
      <c r="Z30" s="354"/>
      <c r="AA30" s="312"/>
      <c r="AB30" s="354"/>
      <c r="AC30" s="354"/>
      <c r="AD30" s="312"/>
      <c r="AE30" s="354"/>
      <c r="AF30" s="354"/>
      <c r="AG30" s="354"/>
      <c r="AH30" s="354"/>
      <c r="AI30" s="312"/>
      <c r="AJ30" s="354"/>
      <c r="AK30" s="354"/>
      <c r="AL30" s="354"/>
      <c r="AM30" s="354"/>
      <c r="AN30" s="387">
        <v>0</v>
      </c>
      <c r="AO30" s="354"/>
      <c r="AP30" s="354"/>
      <c r="AQ30" s="354"/>
      <c r="AR30" s="354"/>
      <c r="AS30" s="312">
        <v>2629397.6313837944</v>
      </c>
      <c r="AT30" s="387">
        <v>0</v>
      </c>
      <c r="AU30" s="315">
        <v>603894.16890199808</v>
      </c>
      <c r="AV30" s="360"/>
      <c r="AW30" s="366"/>
    </row>
    <row r="31" spans="2:49" s="13" customFormat="1" ht="26.4" x14ac:dyDescent="0.25">
      <c r="B31" s="337" t="s">
        <v>84</v>
      </c>
      <c r="C31" s="323"/>
      <c r="D31" s="357"/>
      <c r="E31" s="313">
        <v>15604.449497580745</v>
      </c>
      <c r="F31" s="313">
        <v>0</v>
      </c>
      <c r="G31" s="313">
        <v>0</v>
      </c>
      <c r="H31" s="313">
        <v>0</v>
      </c>
      <c r="I31" s="312">
        <v>15604</v>
      </c>
      <c r="J31" s="357"/>
      <c r="K31" s="313"/>
      <c r="L31" s="313"/>
      <c r="M31" s="313"/>
      <c r="N31" s="313"/>
      <c r="O31" s="312"/>
      <c r="P31" s="357"/>
      <c r="Q31" s="313"/>
      <c r="R31" s="313"/>
      <c r="S31" s="313"/>
      <c r="T31" s="313"/>
      <c r="U31" s="357"/>
      <c r="V31" s="313"/>
      <c r="W31" s="313"/>
      <c r="X31" s="357"/>
      <c r="Y31" s="313"/>
      <c r="Z31" s="313"/>
      <c r="AA31" s="357"/>
      <c r="AB31" s="313"/>
      <c r="AC31" s="313"/>
      <c r="AD31" s="357"/>
      <c r="AE31" s="354"/>
      <c r="AF31" s="354"/>
      <c r="AG31" s="354"/>
      <c r="AH31" s="354"/>
      <c r="AI31" s="357"/>
      <c r="AJ31" s="354"/>
      <c r="AK31" s="354"/>
      <c r="AL31" s="354"/>
      <c r="AM31" s="354"/>
      <c r="AN31" s="357"/>
      <c r="AO31" s="387">
        <v>0</v>
      </c>
      <c r="AP31" s="387">
        <v>0</v>
      </c>
      <c r="AQ31" s="387">
        <v>0</v>
      </c>
      <c r="AR31" s="387">
        <v>0</v>
      </c>
      <c r="AS31" s="357"/>
      <c r="AT31" s="363"/>
      <c r="AU31" s="363"/>
      <c r="AV31" s="360"/>
      <c r="AW31" s="366"/>
    </row>
    <row r="32" spans="2:49" x14ac:dyDescent="0.25">
      <c r="B32" s="335" t="s">
        <v>291</v>
      </c>
      <c r="C32" s="323" t="s">
        <v>48</v>
      </c>
      <c r="D32" s="312">
        <v>114723.17</v>
      </c>
      <c r="E32" s="355"/>
      <c r="F32" s="355"/>
      <c r="G32" s="355"/>
      <c r="H32" s="355"/>
      <c r="I32" s="357"/>
      <c r="J32" s="312"/>
      <c r="K32" s="355"/>
      <c r="L32" s="355"/>
      <c r="M32" s="355"/>
      <c r="N32" s="355"/>
      <c r="O32" s="357"/>
      <c r="P32" s="312"/>
      <c r="Q32" s="355"/>
      <c r="R32" s="355"/>
      <c r="S32" s="355"/>
      <c r="T32" s="355"/>
      <c r="U32" s="312"/>
      <c r="V32" s="355"/>
      <c r="W32" s="355"/>
      <c r="X32" s="312"/>
      <c r="Y32" s="355"/>
      <c r="Z32" s="355"/>
      <c r="AA32" s="312"/>
      <c r="AB32" s="355"/>
      <c r="AC32" s="355"/>
      <c r="AD32" s="312"/>
      <c r="AE32" s="354"/>
      <c r="AF32" s="354"/>
      <c r="AG32" s="354"/>
      <c r="AH32" s="354"/>
      <c r="AI32" s="312"/>
      <c r="AJ32" s="354"/>
      <c r="AK32" s="354"/>
      <c r="AL32" s="354"/>
      <c r="AM32" s="354"/>
      <c r="AN32" s="387">
        <v>0</v>
      </c>
      <c r="AO32" s="355"/>
      <c r="AP32" s="355"/>
      <c r="AQ32" s="355"/>
      <c r="AR32" s="355"/>
      <c r="AS32" s="312">
        <v>1968432.07</v>
      </c>
      <c r="AT32" s="387">
        <v>0</v>
      </c>
      <c r="AU32" s="315">
        <v>602252.11</v>
      </c>
      <c r="AV32" s="360"/>
      <c r="AW32" s="366"/>
    </row>
    <row r="33" spans="2:49" s="13" customFormat="1" x14ac:dyDescent="0.25">
      <c r="B33" s="336" t="s">
        <v>292</v>
      </c>
      <c r="C33" s="324"/>
      <c r="D33" s="370"/>
      <c r="E33" s="373"/>
      <c r="F33" s="373"/>
      <c r="G33" s="373"/>
      <c r="H33" s="373"/>
      <c r="I33" s="372"/>
      <c r="J33" s="370"/>
      <c r="K33" s="373"/>
      <c r="L33" s="373"/>
      <c r="M33" s="373"/>
      <c r="N33" s="373"/>
      <c r="O33" s="372"/>
      <c r="P33" s="370"/>
      <c r="Q33" s="373"/>
      <c r="R33" s="373"/>
      <c r="S33" s="373"/>
      <c r="T33" s="373"/>
      <c r="U33" s="370"/>
      <c r="V33" s="373"/>
      <c r="W33" s="373"/>
      <c r="X33" s="370"/>
      <c r="Y33" s="373"/>
      <c r="Z33" s="373"/>
      <c r="AA33" s="370"/>
      <c r="AB33" s="373"/>
      <c r="AC33" s="373"/>
      <c r="AD33" s="370"/>
      <c r="AE33" s="373"/>
      <c r="AF33" s="373"/>
      <c r="AG33" s="373"/>
      <c r="AH33" s="373"/>
      <c r="AI33" s="370"/>
      <c r="AJ33" s="373"/>
      <c r="AK33" s="373"/>
      <c r="AL33" s="373"/>
      <c r="AM33" s="373"/>
      <c r="AN33" s="370"/>
      <c r="AO33" s="373"/>
      <c r="AP33" s="373"/>
      <c r="AQ33" s="373"/>
      <c r="AR33" s="373"/>
      <c r="AS33" s="370"/>
      <c r="AT33" s="364"/>
      <c r="AU33" s="364"/>
      <c r="AV33" s="374"/>
      <c r="AW33" s="367"/>
    </row>
    <row r="34" spans="2:49" s="13" customFormat="1" x14ac:dyDescent="0.25">
      <c r="B34" s="335" t="s">
        <v>90</v>
      </c>
      <c r="C34" s="323" t="s">
        <v>2</v>
      </c>
      <c r="D34" s="312">
        <v>0</v>
      </c>
      <c r="E34" s="354"/>
      <c r="F34" s="354"/>
      <c r="G34" s="354"/>
      <c r="H34" s="354"/>
      <c r="I34" s="356"/>
      <c r="J34" s="312"/>
      <c r="K34" s="354"/>
      <c r="L34" s="354"/>
      <c r="M34" s="354"/>
      <c r="N34" s="354"/>
      <c r="O34" s="356"/>
      <c r="P34" s="312"/>
      <c r="Q34" s="354"/>
      <c r="R34" s="354"/>
      <c r="S34" s="354"/>
      <c r="T34" s="354"/>
      <c r="U34" s="312"/>
      <c r="V34" s="354"/>
      <c r="W34" s="354"/>
      <c r="X34" s="312"/>
      <c r="Y34" s="354"/>
      <c r="Z34" s="354"/>
      <c r="AA34" s="312"/>
      <c r="AB34" s="354"/>
      <c r="AC34" s="354"/>
      <c r="AD34" s="312"/>
      <c r="AE34" s="354"/>
      <c r="AF34" s="354"/>
      <c r="AG34" s="354"/>
      <c r="AH34" s="354"/>
      <c r="AI34" s="312"/>
      <c r="AJ34" s="354"/>
      <c r="AK34" s="354"/>
      <c r="AL34" s="354"/>
      <c r="AM34" s="354"/>
      <c r="AN34" s="387">
        <v>0</v>
      </c>
      <c r="AO34" s="354"/>
      <c r="AP34" s="354"/>
      <c r="AQ34" s="354"/>
      <c r="AR34" s="354"/>
      <c r="AS34" s="312">
        <v>0</v>
      </c>
      <c r="AT34" s="315">
        <v>0</v>
      </c>
      <c r="AU34" s="315">
        <v>0</v>
      </c>
      <c r="AV34" s="360"/>
      <c r="AW34" s="366"/>
    </row>
    <row r="35" spans="2:49" s="13" customFormat="1" x14ac:dyDescent="0.25">
      <c r="B35" s="337" t="s">
        <v>91</v>
      </c>
      <c r="C35" s="323"/>
      <c r="D35" s="357"/>
      <c r="E35" s="313">
        <v>0</v>
      </c>
      <c r="F35" s="313">
        <v>0</v>
      </c>
      <c r="G35" s="313">
        <v>0</v>
      </c>
      <c r="H35" s="313">
        <v>0</v>
      </c>
      <c r="I35" s="312">
        <v>0</v>
      </c>
      <c r="J35" s="357"/>
      <c r="K35" s="313"/>
      <c r="L35" s="313"/>
      <c r="M35" s="313"/>
      <c r="N35" s="313"/>
      <c r="O35" s="312"/>
      <c r="P35" s="357"/>
      <c r="Q35" s="313"/>
      <c r="R35" s="313"/>
      <c r="S35" s="313"/>
      <c r="T35" s="313"/>
      <c r="U35" s="357"/>
      <c r="V35" s="313"/>
      <c r="W35" s="313"/>
      <c r="X35" s="357"/>
      <c r="Y35" s="313"/>
      <c r="Z35" s="313"/>
      <c r="AA35" s="357"/>
      <c r="AB35" s="313"/>
      <c r="AC35" s="313"/>
      <c r="AD35" s="357"/>
      <c r="AE35" s="354"/>
      <c r="AF35" s="354"/>
      <c r="AG35" s="354"/>
      <c r="AH35" s="354"/>
      <c r="AI35" s="357"/>
      <c r="AJ35" s="354"/>
      <c r="AK35" s="354"/>
      <c r="AL35" s="354"/>
      <c r="AM35" s="354"/>
      <c r="AN35" s="357"/>
      <c r="AO35" s="387">
        <v>0</v>
      </c>
      <c r="AP35" s="387">
        <v>0</v>
      </c>
      <c r="AQ35" s="387">
        <v>0</v>
      </c>
      <c r="AR35" s="387">
        <v>0</v>
      </c>
      <c r="AS35" s="357"/>
      <c r="AT35" s="363"/>
      <c r="AU35" s="363"/>
      <c r="AV35" s="360"/>
      <c r="AW35" s="366"/>
    </row>
    <row r="36" spans="2:49" x14ac:dyDescent="0.25">
      <c r="B36" s="335" t="s">
        <v>293</v>
      </c>
      <c r="C36" s="323" t="s">
        <v>3</v>
      </c>
      <c r="D36" s="312">
        <v>0</v>
      </c>
      <c r="E36" s="313">
        <v>0</v>
      </c>
      <c r="F36" s="313">
        <v>0</v>
      </c>
      <c r="G36" s="313">
        <v>0</v>
      </c>
      <c r="H36" s="313">
        <v>0</v>
      </c>
      <c r="I36" s="312">
        <v>0</v>
      </c>
      <c r="J36" s="312"/>
      <c r="K36" s="313"/>
      <c r="L36" s="313"/>
      <c r="M36" s="313"/>
      <c r="N36" s="313"/>
      <c r="O36" s="312"/>
      <c r="P36" s="312"/>
      <c r="Q36" s="313"/>
      <c r="R36" s="313"/>
      <c r="S36" s="313"/>
      <c r="T36" s="313"/>
      <c r="U36" s="312"/>
      <c r="V36" s="313"/>
      <c r="W36" s="313"/>
      <c r="X36" s="312"/>
      <c r="Y36" s="313"/>
      <c r="Z36" s="313"/>
      <c r="AA36" s="312"/>
      <c r="AB36" s="313"/>
      <c r="AC36" s="313"/>
      <c r="AD36" s="312"/>
      <c r="AE36" s="354"/>
      <c r="AF36" s="354"/>
      <c r="AG36" s="354"/>
      <c r="AH36" s="354"/>
      <c r="AI36" s="312"/>
      <c r="AJ36" s="354"/>
      <c r="AK36" s="354"/>
      <c r="AL36" s="354"/>
      <c r="AM36" s="354"/>
      <c r="AN36" s="387">
        <v>0</v>
      </c>
      <c r="AO36" s="387">
        <v>0</v>
      </c>
      <c r="AP36" s="387">
        <v>0</v>
      </c>
      <c r="AQ36" s="387">
        <v>0</v>
      </c>
      <c r="AR36" s="387">
        <v>0</v>
      </c>
      <c r="AS36" s="312">
        <v>0</v>
      </c>
      <c r="AT36" s="315">
        <v>0</v>
      </c>
      <c r="AU36" s="315">
        <v>0</v>
      </c>
      <c r="AV36" s="360"/>
      <c r="AW36" s="366"/>
    </row>
    <row r="37" spans="2:49" x14ac:dyDescent="0.25">
      <c r="B37" s="336" t="s">
        <v>294</v>
      </c>
      <c r="C37" s="323"/>
      <c r="D37" s="370"/>
      <c r="E37" s="371"/>
      <c r="F37" s="371"/>
      <c r="G37" s="371"/>
      <c r="H37" s="371"/>
      <c r="I37" s="370"/>
      <c r="J37" s="370"/>
      <c r="K37" s="371"/>
      <c r="L37" s="371"/>
      <c r="M37" s="371"/>
      <c r="N37" s="371"/>
      <c r="O37" s="370"/>
      <c r="P37" s="370"/>
      <c r="Q37" s="371"/>
      <c r="R37" s="371"/>
      <c r="S37" s="371"/>
      <c r="T37" s="371"/>
      <c r="U37" s="370"/>
      <c r="V37" s="371"/>
      <c r="W37" s="371"/>
      <c r="X37" s="370"/>
      <c r="Y37" s="371"/>
      <c r="Z37" s="371"/>
      <c r="AA37" s="370"/>
      <c r="AB37" s="371"/>
      <c r="AC37" s="371"/>
      <c r="AD37" s="370"/>
      <c r="AE37" s="373"/>
      <c r="AF37" s="373"/>
      <c r="AG37" s="373"/>
      <c r="AH37" s="373"/>
      <c r="AI37" s="370"/>
      <c r="AJ37" s="373"/>
      <c r="AK37" s="373"/>
      <c r="AL37" s="373"/>
      <c r="AM37" s="373"/>
      <c r="AN37" s="370"/>
      <c r="AO37" s="371"/>
      <c r="AP37" s="371"/>
      <c r="AQ37" s="371"/>
      <c r="AR37" s="371"/>
      <c r="AS37" s="370"/>
      <c r="AT37" s="364"/>
      <c r="AU37" s="364"/>
      <c r="AV37" s="374"/>
      <c r="AW37" s="367"/>
    </row>
    <row r="38" spans="2:49" ht="28.5" customHeight="1" x14ac:dyDescent="0.25">
      <c r="B38" s="337" t="s">
        <v>124</v>
      </c>
      <c r="C38" s="323" t="s">
        <v>40</v>
      </c>
      <c r="D38" s="312">
        <v>0</v>
      </c>
      <c r="E38" s="354"/>
      <c r="F38" s="354"/>
      <c r="G38" s="354"/>
      <c r="H38" s="354"/>
      <c r="I38" s="356"/>
      <c r="J38" s="312"/>
      <c r="K38" s="354"/>
      <c r="L38" s="354"/>
      <c r="M38" s="354"/>
      <c r="N38" s="354"/>
      <c r="O38" s="356"/>
      <c r="P38" s="312"/>
      <c r="Q38" s="354"/>
      <c r="R38" s="354"/>
      <c r="S38" s="354"/>
      <c r="T38" s="354"/>
      <c r="U38" s="312"/>
      <c r="V38" s="354"/>
      <c r="W38" s="354"/>
      <c r="X38" s="312"/>
      <c r="Y38" s="354"/>
      <c r="Z38" s="354"/>
      <c r="AA38" s="312"/>
      <c r="AB38" s="354"/>
      <c r="AC38" s="354"/>
      <c r="AD38" s="312"/>
      <c r="AE38" s="354"/>
      <c r="AF38" s="354"/>
      <c r="AG38" s="354"/>
      <c r="AH38" s="354"/>
      <c r="AI38" s="312"/>
      <c r="AJ38" s="354"/>
      <c r="AK38" s="354"/>
      <c r="AL38" s="354"/>
      <c r="AM38" s="354"/>
      <c r="AN38" s="387">
        <v>0</v>
      </c>
      <c r="AO38" s="354"/>
      <c r="AP38" s="354"/>
      <c r="AQ38" s="354"/>
      <c r="AR38" s="354"/>
      <c r="AS38" s="312">
        <v>0</v>
      </c>
      <c r="AT38" s="315">
        <v>0</v>
      </c>
      <c r="AU38" s="315">
        <v>0</v>
      </c>
      <c r="AV38" s="360"/>
      <c r="AW38" s="366"/>
    </row>
    <row r="39" spans="2:49" ht="28.2" customHeight="1" x14ac:dyDescent="0.25">
      <c r="B39" s="337" t="s">
        <v>86</v>
      </c>
      <c r="C39" s="323"/>
      <c r="D39" s="357"/>
      <c r="E39" s="313">
        <v>0</v>
      </c>
      <c r="F39" s="313">
        <v>0</v>
      </c>
      <c r="G39" s="313">
        <v>0</v>
      </c>
      <c r="H39" s="313">
        <v>0</v>
      </c>
      <c r="I39" s="312">
        <v>0</v>
      </c>
      <c r="J39" s="357"/>
      <c r="K39" s="313"/>
      <c r="L39" s="313"/>
      <c r="M39" s="313"/>
      <c r="N39" s="313"/>
      <c r="O39" s="312"/>
      <c r="P39" s="357"/>
      <c r="Q39" s="313"/>
      <c r="R39" s="313"/>
      <c r="S39" s="313"/>
      <c r="T39" s="313"/>
      <c r="U39" s="357"/>
      <c r="V39" s="313"/>
      <c r="W39" s="313"/>
      <c r="X39" s="357"/>
      <c r="Y39" s="313"/>
      <c r="Z39" s="313"/>
      <c r="AA39" s="357"/>
      <c r="AB39" s="313"/>
      <c r="AC39" s="313"/>
      <c r="AD39" s="357"/>
      <c r="AE39" s="354"/>
      <c r="AF39" s="354"/>
      <c r="AG39" s="354"/>
      <c r="AH39" s="354"/>
      <c r="AI39" s="357"/>
      <c r="AJ39" s="354"/>
      <c r="AK39" s="354"/>
      <c r="AL39" s="354"/>
      <c r="AM39" s="354"/>
      <c r="AN39" s="357"/>
      <c r="AO39" s="387">
        <v>0</v>
      </c>
      <c r="AP39" s="387">
        <v>0</v>
      </c>
      <c r="AQ39" s="387">
        <v>0</v>
      </c>
      <c r="AR39" s="387">
        <v>0</v>
      </c>
      <c r="AS39" s="357"/>
      <c r="AT39" s="363"/>
      <c r="AU39" s="363"/>
      <c r="AV39" s="360"/>
      <c r="AW39" s="366"/>
    </row>
    <row r="40" spans="2:49" x14ac:dyDescent="0.25">
      <c r="B40" s="336" t="s">
        <v>295</v>
      </c>
      <c r="C40" s="324"/>
      <c r="D40" s="372"/>
      <c r="E40" s="371"/>
      <c r="F40" s="371"/>
      <c r="G40" s="371"/>
      <c r="H40" s="371"/>
      <c r="I40" s="370"/>
      <c r="J40" s="372"/>
      <c r="K40" s="371"/>
      <c r="L40" s="371"/>
      <c r="M40" s="371"/>
      <c r="N40" s="371"/>
      <c r="O40" s="370"/>
      <c r="P40" s="372"/>
      <c r="Q40" s="371"/>
      <c r="R40" s="371"/>
      <c r="S40" s="371"/>
      <c r="T40" s="371"/>
      <c r="U40" s="372"/>
      <c r="V40" s="371"/>
      <c r="W40" s="371"/>
      <c r="X40" s="372"/>
      <c r="Y40" s="371"/>
      <c r="Z40" s="371"/>
      <c r="AA40" s="372"/>
      <c r="AB40" s="371"/>
      <c r="AC40" s="371"/>
      <c r="AD40" s="372"/>
      <c r="AE40" s="373"/>
      <c r="AF40" s="373"/>
      <c r="AG40" s="373"/>
      <c r="AH40" s="373"/>
      <c r="AI40" s="372"/>
      <c r="AJ40" s="373"/>
      <c r="AK40" s="373"/>
      <c r="AL40" s="373"/>
      <c r="AM40" s="373"/>
      <c r="AN40" s="372"/>
      <c r="AO40" s="371"/>
      <c r="AP40" s="371"/>
      <c r="AQ40" s="371"/>
      <c r="AR40" s="371"/>
      <c r="AS40" s="372"/>
      <c r="AT40" s="374"/>
      <c r="AU40" s="374"/>
      <c r="AV40" s="374"/>
      <c r="AW40" s="367"/>
    </row>
    <row r="41" spans="2:49" x14ac:dyDescent="0.25">
      <c r="B41" s="337" t="s">
        <v>112</v>
      </c>
      <c r="C41" s="323" t="s">
        <v>42</v>
      </c>
      <c r="D41" s="312">
        <v>0</v>
      </c>
      <c r="E41" s="354"/>
      <c r="F41" s="354"/>
      <c r="G41" s="354"/>
      <c r="H41" s="354"/>
      <c r="I41" s="356"/>
      <c r="J41" s="312"/>
      <c r="K41" s="354"/>
      <c r="L41" s="354"/>
      <c r="M41" s="354"/>
      <c r="N41" s="354"/>
      <c r="O41" s="356"/>
      <c r="P41" s="312"/>
      <c r="Q41" s="354"/>
      <c r="R41" s="354"/>
      <c r="S41" s="354"/>
      <c r="T41" s="354"/>
      <c r="U41" s="312"/>
      <c r="V41" s="354"/>
      <c r="W41" s="354"/>
      <c r="X41" s="312"/>
      <c r="Y41" s="354"/>
      <c r="Z41" s="354"/>
      <c r="AA41" s="312"/>
      <c r="AB41" s="354"/>
      <c r="AC41" s="354"/>
      <c r="AD41" s="312"/>
      <c r="AE41" s="354"/>
      <c r="AF41" s="354"/>
      <c r="AG41" s="354"/>
      <c r="AH41" s="354"/>
      <c r="AI41" s="312"/>
      <c r="AJ41" s="354"/>
      <c r="AK41" s="354"/>
      <c r="AL41" s="354"/>
      <c r="AM41" s="354"/>
      <c r="AN41" s="387">
        <v>0</v>
      </c>
      <c r="AO41" s="354"/>
      <c r="AP41" s="354"/>
      <c r="AQ41" s="354"/>
      <c r="AR41" s="354"/>
      <c r="AS41" s="312">
        <v>0</v>
      </c>
      <c r="AT41" s="315">
        <v>0</v>
      </c>
      <c r="AU41" s="315">
        <v>0</v>
      </c>
      <c r="AV41" s="360"/>
      <c r="AW41" s="366"/>
    </row>
    <row r="42" spans="2:49" s="13" customFormat="1" ht="26.4" x14ac:dyDescent="0.25">
      <c r="B42" s="337" t="s">
        <v>92</v>
      </c>
      <c r="C42" s="323"/>
      <c r="D42" s="357"/>
      <c r="E42" s="313">
        <v>0</v>
      </c>
      <c r="F42" s="313">
        <v>0</v>
      </c>
      <c r="G42" s="313">
        <v>0</v>
      </c>
      <c r="H42" s="313">
        <v>0</v>
      </c>
      <c r="I42" s="312">
        <v>0</v>
      </c>
      <c r="J42" s="357"/>
      <c r="K42" s="313"/>
      <c r="L42" s="313"/>
      <c r="M42" s="313"/>
      <c r="N42" s="313"/>
      <c r="O42" s="312"/>
      <c r="P42" s="357"/>
      <c r="Q42" s="313"/>
      <c r="R42" s="313"/>
      <c r="S42" s="313"/>
      <c r="T42" s="313"/>
      <c r="U42" s="357"/>
      <c r="V42" s="313"/>
      <c r="W42" s="313"/>
      <c r="X42" s="357"/>
      <c r="Y42" s="313"/>
      <c r="Z42" s="313"/>
      <c r="AA42" s="357"/>
      <c r="AB42" s="313"/>
      <c r="AC42" s="313"/>
      <c r="AD42" s="357"/>
      <c r="AE42" s="354"/>
      <c r="AF42" s="354"/>
      <c r="AG42" s="354"/>
      <c r="AH42" s="354"/>
      <c r="AI42" s="357"/>
      <c r="AJ42" s="354"/>
      <c r="AK42" s="354"/>
      <c r="AL42" s="354"/>
      <c r="AM42" s="354"/>
      <c r="AN42" s="357"/>
      <c r="AO42" s="387">
        <v>0</v>
      </c>
      <c r="AP42" s="387">
        <v>0</v>
      </c>
      <c r="AQ42" s="387">
        <v>0</v>
      </c>
      <c r="AR42" s="387">
        <v>0</v>
      </c>
      <c r="AS42" s="357"/>
      <c r="AT42" s="363"/>
      <c r="AU42" s="363"/>
      <c r="AV42" s="360"/>
      <c r="AW42" s="366"/>
    </row>
    <row r="43" spans="2:49" x14ac:dyDescent="0.25">
      <c r="B43" s="335" t="s">
        <v>296</v>
      </c>
      <c r="C43" s="323" t="s">
        <v>46</v>
      </c>
      <c r="D43" s="312">
        <v>0</v>
      </c>
      <c r="E43" s="355"/>
      <c r="F43" s="355"/>
      <c r="G43" s="355"/>
      <c r="H43" s="355"/>
      <c r="I43" s="357"/>
      <c r="J43" s="312"/>
      <c r="K43" s="355"/>
      <c r="L43" s="355"/>
      <c r="M43" s="355"/>
      <c r="N43" s="355"/>
      <c r="O43" s="357"/>
      <c r="P43" s="312"/>
      <c r="Q43" s="355"/>
      <c r="R43" s="355"/>
      <c r="S43" s="355"/>
      <c r="T43" s="355"/>
      <c r="U43" s="312"/>
      <c r="V43" s="355"/>
      <c r="W43" s="355"/>
      <c r="X43" s="312"/>
      <c r="Y43" s="355"/>
      <c r="Z43" s="355"/>
      <c r="AA43" s="312"/>
      <c r="AB43" s="355"/>
      <c r="AC43" s="355"/>
      <c r="AD43" s="356"/>
      <c r="AE43" s="354"/>
      <c r="AF43" s="354"/>
      <c r="AG43" s="354"/>
      <c r="AH43" s="354"/>
      <c r="AI43" s="312"/>
      <c r="AJ43" s="354"/>
      <c r="AK43" s="354"/>
      <c r="AL43" s="354"/>
      <c r="AM43" s="354"/>
      <c r="AN43" s="387">
        <v>0</v>
      </c>
      <c r="AO43" s="355"/>
      <c r="AP43" s="355"/>
      <c r="AQ43" s="355"/>
      <c r="AR43" s="355"/>
      <c r="AS43" s="312">
        <v>0</v>
      </c>
      <c r="AT43" s="315">
        <v>0</v>
      </c>
      <c r="AU43" s="315">
        <v>0</v>
      </c>
      <c r="AV43" s="360"/>
      <c r="AW43" s="366"/>
    </row>
    <row r="44" spans="2:49" x14ac:dyDescent="0.25">
      <c r="B44" s="336" t="s">
        <v>297</v>
      </c>
      <c r="C44" s="323"/>
      <c r="D44" s="370"/>
      <c r="E44" s="373"/>
      <c r="F44" s="373"/>
      <c r="G44" s="373"/>
      <c r="H44" s="373"/>
      <c r="I44" s="372"/>
      <c r="J44" s="370"/>
      <c r="K44" s="373"/>
      <c r="L44" s="373"/>
      <c r="M44" s="373"/>
      <c r="N44" s="373"/>
      <c r="O44" s="372"/>
      <c r="P44" s="370"/>
      <c r="Q44" s="373"/>
      <c r="R44" s="373"/>
      <c r="S44" s="373"/>
      <c r="T44" s="373"/>
      <c r="U44" s="370"/>
      <c r="V44" s="373"/>
      <c r="W44" s="373"/>
      <c r="X44" s="370"/>
      <c r="Y44" s="373"/>
      <c r="Z44" s="373"/>
      <c r="AA44" s="370"/>
      <c r="AB44" s="373"/>
      <c r="AC44" s="373"/>
      <c r="AD44" s="372"/>
      <c r="AE44" s="373"/>
      <c r="AF44" s="373"/>
      <c r="AG44" s="373"/>
      <c r="AH44" s="373"/>
      <c r="AI44" s="370"/>
      <c r="AJ44" s="373"/>
      <c r="AK44" s="373"/>
      <c r="AL44" s="373"/>
      <c r="AM44" s="373"/>
      <c r="AN44" s="370"/>
      <c r="AO44" s="373"/>
      <c r="AP44" s="373"/>
      <c r="AQ44" s="373"/>
      <c r="AR44" s="373"/>
      <c r="AS44" s="370"/>
      <c r="AT44" s="364"/>
      <c r="AU44" s="364"/>
      <c r="AV44" s="374"/>
      <c r="AW44" s="367"/>
    </row>
    <row r="45" spans="2:49" x14ac:dyDescent="0.25">
      <c r="B45" s="337" t="s">
        <v>115</v>
      </c>
      <c r="C45" s="323" t="s">
        <v>30</v>
      </c>
      <c r="D45" s="312">
        <v>0</v>
      </c>
      <c r="E45" s="313">
        <v>0</v>
      </c>
      <c r="F45" s="313">
        <v>0</v>
      </c>
      <c r="G45" s="313">
        <v>0</v>
      </c>
      <c r="H45" s="313">
        <v>0</v>
      </c>
      <c r="I45" s="312">
        <v>0</v>
      </c>
      <c r="J45" s="312"/>
      <c r="K45" s="313"/>
      <c r="L45" s="313"/>
      <c r="M45" s="313"/>
      <c r="N45" s="313"/>
      <c r="O45" s="312"/>
      <c r="P45" s="312"/>
      <c r="Q45" s="313"/>
      <c r="R45" s="313"/>
      <c r="S45" s="313"/>
      <c r="T45" s="313"/>
      <c r="U45" s="312"/>
      <c r="V45" s="313"/>
      <c r="W45" s="313"/>
      <c r="X45" s="312"/>
      <c r="Y45" s="313"/>
      <c r="Z45" s="313"/>
      <c r="AA45" s="312"/>
      <c r="AB45" s="313"/>
      <c r="AC45" s="313"/>
      <c r="AD45" s="312"/>
      <c r="AE45" s="354"/>
      <c r="AF45" s="354"/>
      <c r="AG45" s="354"/>
      <c r="AH45" s="354"/>
      <c r="AI45" s="312"/>
      <c r="AJ45" s="354"/>
      <c r="AK45" s="354"/>
      <c r="AL45" s="354"/>
      <c r="AM45" s="354"/>
      <c r="AN45" s="387">
        <v>0</v>
      </c>
      <c r="AO45" s="387">
        <v>0</v>
      </c>
      <c r="AP45" s="387">
        <v>0</v>
      </c>
      <c r="AQ45" s="387">
        <v>0</v>
      </c>
      <c r="AR45" s="387">
        <v>0</v>
      </c>
      <c r="AS45" s="312">
        <v>0</v>
      </c>
      <c r="AT45" s="315">
        <v>0</v>
      </c>
      <c r="AU45" s="315">
        <v>0</v>
      </c>
      <c r="AV45" s="360"/>
      <c r="AW45" s="366"/>
    </row>
    <row r="46" spans="2:49" x14ac:dyDescent="0.25">
      <c r="B46" s="335" t="s">
        <v>116</v>
      </c>
      <c r="C46" s="323" t="s">
        <v>31</v>
      </c>
      <c r="D46" s="312">
        <v>0</v>
      </c>
      <c r="E46" s="313">
        <v>0</v>
      </c>
      <c r="F46" s="313">
        <v>0</v>
      </c>
      <c r="G46" s="313">
        <v>0</v>
      </c>
      <c r="H46" s="313">
        <v>0</v>
      </c>
      <c r="I46" s="312">
        <v>0</v>
      </c>
      <c r="J46" s="312"/>
      <c r="K46" s="313"/>
      <c r="L46" s="313"/>
      <c r="M46" s="313"/>
      <c r="N46" s="313"/>
      <c r="O46" s="312"/>
      <c r="P46" s="312"/>
      <c r="Q46" s="313"/>
      <c r="R46" s="313"/>
      <c r="S46" s="313"/>
      <c r="T46" s="313"/>
      <c r="U46" s="312"/>
      <c r="V46" s="313"/>
      <c r="W46" s="313"/>
      <c r="X46" s="312"/>
      <c r="Y46" s="313"/>
      <c r="Z46" s="313"/>
      <c r="AA46" s="312"/>
      <c r="AB46" s="313"/>
      <c r="AC46" s="313"/>
      <c r="AD46" s="312"/>
      <c r="AE46" s="354"/>
      <c r="AF46" s="354"/>
      <c r="AG46" s="354"/>
      <c r="AH46" s="354"/>
      <c r="AI46" s="312"/>
      <c r="AJ46" s="354"/>
      <c r="AK46" s="354"/>
      <c r="AL46" s="354"/>
      <c r="AM46" s="354"/>
      <c r="AN46" s="387">
        <v>0</v>
      </c>
      <c r="AO46" s="387">
        <v>0</v>
      </c>
      <c r="AP46" s="387">
        <v>0</v>
      </c>
      <c r="AQ46" s="387">
        <v>0</v>
      </c>
      <c r="AR46" s="387">
        <v>0</v>
      </c>
      <c r="AS46" s="312">
        <v>22664</v>
      </c>
      <c r="AT46" s="315"/>
      <c r="AU46" s="315">
        <v>397536</v>
      </c>
      <c r="AV46" s="360"/>
      <c r="AW46" s="366"/>
    </row>
    <row r="47" spans="2:49" x14ac:dyDescent="0.25">
      <c r="B47" s="335" t="s">
        <v>117</v>
      </c>
      <c r="C47" s="323" t="s">
        <v>32</v>
      </c>
      <c r="D47" s="312">
        <v>0</v>
      </c>
      <c r="E47" s="355"/>
      <c r="F47" s="355"/>
      <c r="G47" s="355"/>
      <c r="H47" s="355"/>
      <c r="I47" s="357"/>
      <c r="J47" s="312"/>
      <c r="K47" s="355"/>
      <c r="L47" s="355"/>
      <c r="M47" s="355"/>
      <c r="N47" s="355"/>
      <c r="O47" s="357"/>
      <c r="P47" s="312"/>
      <c r="Q47" s="355"/>
      <c r="R47" s="355"/>
      <c r="S47" s="355"/>
      <c r="T47" s="355"/>
      <c r="U47" s="312"/>
      <c r="V47" s="355"/>
      <c r="W47" s="355"/>
      <c r="X47" s="312"/>
      <c r="Y47" s="355"/>
      <c r="Z47" s="355"/>
      <c r="AA47" s="312"/>
      <c r="AB47" s="355"/>
      <c r="AC47" s="355"/>
      <c r="AD47" s="312"/>
      <c r="AE47" s="354"/>
      <c r="AF47" s="354"/>
      <c r="AG47" s="354"/>
      <c r="AH47" s="354"/>
      <c r="AI47" s="312"/>
      <c r="AJ47" s="354"/>
      <c r="AK47" s="354"/>
      <c r="AL47" s="354"/>
      <c r="AM47" s="354"/>
      <c r="AN47" s="387">
        <v>0</v>
      </c>
      <c r="AO47" s="355"/>
      <c r="AP47" s="355"/>
      <c r="AQ47" s="355"/>
      <c r="AR47" s="355"/>
      <c r="AS47" s="312">
        <v>-15540.295135849436</v>
      </c>
      <c r="AT47" s="315"/>
      <c r="AU47" s="315">
        <v>-102019</v>
      </c>
      <c r="AV47" s="360"/>
      <c r="AW47" s="366"/>
    </row>
    <row r="48" spans="2:49" x14ac:dyDescent="0.25">
      <c r="B48" s="336" t="s">
        <v>298</v>
      </c>
      <c r="C48" s="323"/>
      <c r="D48" s="370"/>
      <c r="E48" s="373"/>
      <c r="F48" s="373"/>
      <c r="G48" s="373"/>
      <c r="H48" s="373"/>
      <c r="I48" s="372"/>
      <c r="J48" s="370"/>
      <c r="K48" s="373"/>
      <c r="L48" s="373"/>
      <c r="M48" s="373"/>
      <c r="N48" s="373"/>
      <c r="O48" s="372"/>
      <c r="P48" s="370"/>
      <c r="Q48" s="373"/>
      <c r="R48" s="373"/>
      <c r="S48" s="373"/>
      <c r="T48" s="373"/>
      <c r="U48" s="370"/>
      <c r="V48" s="373"/>
      <c r="W48" s="373"/>
      <c r="X48" s="370"/>
      <c r="Y48" s="373"/>
      <c r="Z48" s="373"/>
      <c r="AA48" s="370"/>
      <c r="AB48" s="373"/>
      <c r="AC48" s="373"/>
      <c r="AD48" s="370"/>
      <c r="AE48" s="373"/>
      <c r="AF48" s="373"/>
      <c r="AG48" s="373"/>
      <c r="AH48" s="373"/>
      <c r="AI48" s="370"/>
      <c r="AJ48" s="373"/>
      <c r="AK48" s="373"/>
      <c r="AL48" s="373"/>
      <c r="AM48" s="373"/>
      <c r="AN48" s="370"/>
      <c r="AO48" s="373"/>
      <c r="AP48" s="373"/>
      <c r="AQ48" s="373"/>
      <c r="AR48" s="373"/>
      <c r="AS48" s="370"/>
      <c r="AT48" s="364"/>
      <c r="AU48" s="364"/>
      <c r="AV48" s="374"/>
      <c r="AW48" s="367"/>
    </row>
    <row r="49" spans="2:49" x14ac:dyDescent="0.25">
      <c r="B49" s="335" t="s">
        <v>118</v>
      </c>
      <c r="C49" s="323" t="s">
        <v>33</v>
      </c>
      <c r="D49" s="312">
        <v>27706</v>
      </c>
      <c r="E49" s="313">
        <v>5862</v>
      </c>
      <c r="F49" s="313">
        <v>0</v>
      </c>
      <c r="G49" s="313">
        <v>0</v>
      </c>
      <c r="H49" s="313">
        <v>0</v>
      </c>
      <c r="I49" s="312">
        <v>5862</v>
      </c>
      <c r="J49" s="312"/>
      <c r="K49" s="313"/>
      <c r="L49" s="313"/>
      <c r="M49" s="313"/>
      <c r="N49" s="313"/>
      <c r="O49" s="312"/>
      <c r="P49" s="312"/>
      <c r="Q49" s="313"/>
      <c r="R49" s="313"/>
      <c r="S49" s="313"/>
      <c r="T49" s="313"/>
      <c r="U49" s="312"/>
      <c r="V49" s="313"/>
      <c r="W49" s="313"/>
      <c r="X49" s="312"/>
      <c r="Y49" s="313"/>
      <c r="Z49" s="313"/>
      <c r="AA49" s="312"/>
      <c r="AB49" s="313"/>
      <c r="AC49" s="313"/>
      <c r="AD49" s="312"/>
      <c r="AE49" s="354"/>
      <c r="AF49" s="354"/>
      <c r="AG49" s="354"/>
      <c r="AH49" s="354"/>
      <c r="AI49" s="312"/>
      <c r="AJ49" s="354"/>
      <c r="AK49" s="354"/>
      <c r="AL49" s="354"/>
      <c r="AM49" s="354"/>
      <c r="AN49" s="387">
        <v>0</v>
      </c>
      <c r="AO49" s="387">
        <v>0</v>
      </c>
      <c r="AP49" s="387">
        <v>0</v>
      </c>
      <c r="AQ49" s="387">
        <v>0</v>
      </c>
      <c r="AR49" s="387">
        <v>0</v>
      </c>
      <c r="AS49" s="312">
        <v>1598318.02</v>
      </c>
      <c r="AT49" s="315"/>
      <c r="AU49" s="315">
        <v>1423632.24</v>
      </c>
      <c r="AV49" s="360"/>
      <c r="AW49" s="366"/>
    </row>
    <row r="50" spans="2:49" x14ac:dyDescent="0.25">
      <c r="B50" s="335" t="s">
        <v>119</v>
      </c>
      <c r="C50" s="323" t="s">
        <v>34</v>
      </c>
      <c r="D50" s="312">
        <v>0</v>
      </c>
      <c r="E50" s="355"/>
      <c r="F50" s="355"/>
      <c r="G50" s="355"/>
      <c r="H50" s="355"/>
      <c r="I50" s="357"/>
      <c r="J50" s="312"/>
      <c r="K50" s="355"/>
      <c r="L50" s="355"/>
      <c r="M50" s="355"/>
      <c r="N50" s="355"/>
      <c r="O50" s="357"/>
      <c r="P50" s="312"/>
      <c r="Q50" s="355"/>
      <c r="R50" s="355"/>
      <c r="S50" s="355"/>
      <c r="T50" s="355"/>
      <c r="U50" s="312"/>
      <c r="V50" s="355"/>
      <c r="W50" s="355"/>
      <c r="X50" s="312"/>
      <c r="Y50" s="355"/>
      <c r="Z50" s="355"/>
      <c r="AA50" s="312"/>
      <c r="AB50" s="355"/>
      <c r="AC50" s="355"/>
      <c r="AD50" s="312"/>
      <c r="AE50" s="354"/>
      <c r="AF50" s="354"/>
      <c r="AG50" s="354"/>
      <c r="AH50" s="354"/>
      <c r="AI50" s="312"/>
      <c r="AJ50" s="354"/>
      <c r="AK50" s="354"/>
      <c r="AL50" s="354"/>
      <c r="AM50" s="354"/>
      <c r="AN50" s="387">
        <v>0</v>
      </c>
      <c r="AO50" s="355"/>
      <c r="AP50" s="355"/>
      <c r="AQ50" s="355"/>
      <c r="AR50" s="355"/>
      <c r="AS50" s="312">
        <v>0</v>
      </c>
      <c r="AT50" s="315">
        <v>0</v>
      </c>
      <c r="AU50" s="315">
        <v>0</v>
      </c>
      <c r="AV50" s="360"/>
      <c r="AW50" s="366"/>
    </row>
    <row r="51" spans="2:49" s="13" customFormat="1" x14ac:dyDescent="0.25">
      <c r="B51" s="335" t="s">
        <v>299</v>
      </c>
      <c r="C51" s="323"/>
      <c r="D51" s="312">
        <v>0</v>
      </c>
      <c r="E51" s="313">
        <v>0</v>
      </c>
      <c r="F51" s="313">
        <v>0</v>
      </c>
      <c r="G51" s="313">
        <v>0</v>
      </c>
      <c r="H51" s="313">
        <v>0</v>
      </c>
      <c r="I51" s="312">
        <v>0</v>
      </c>
      <c r="J51" s="312"/>
      <c r="K51" s="313"/>
      <c r="L51" s="313"/>
      <c r="M51" s="313"/>
      <c r="N51" s="313"/>
      <c r="O51" s="312"/>
      <c r="P51" s="312"/>
      <c r="Q51" s="313"/>
      <c r="R51" s="313"/>
      <c r="S51" s="313"/>
      <c r="T51" s="313"/>
      <c r="U51" s="312"/>
      <c r="V51" s="313"/>
      <c r="W51" s="313"/>
      <c r="X51" s="312"/>
      <c r="Y51" s="313"/>
      <c r="Z51" s="313"/>
      <c r="AA51" s="312"/>
      <c r="AB51" s="313"/>
      <c r="AC51" s="313"/>
      <c r="AD51" s="312"/>
      <c r="AE51" s="354"/>
      <c r="AF51" s="354"/>
      <c r="AG51" s="354"/>
      <c r="AH51" s="354"/>
      <c r="AI51" s="312"/>
      <c r="AJ51" s="354"/>
      <c r="AK51" s="354"/>
      <c r="AL51" s="354"/>
      <c r="AM51" s="354"/>
      <c r="AN51" s="387">
        <v>0</v>
      </c>
      <c r="AO51" s="387">
        <v>0</v>
      </c>
      <c r="AP51" s="387">
        <v>0</v>
      </c>
      <c r="AQ51" s="387">
        <v>0</v>
      </c>
      <c r="AR51" s="387">
        <v>0</v>
      </c>
      <c r="AS51" s="312">
        <v>0</v>
      </c>
      <c r="AT51" s="315">
        <v>0</v>
      </c>
      <c r="AU51" s="315">
        <v>0</v>
      </c>
      <c r="AV51" s="360"/>
      <c r="AW51" s="366"/>
    </row>
    <row r="52" spans="2:49" x14ac:dyDescent="0.25">
      <c r="B52" s="335" t="s">
        <v>300</v>
      </c>
      <c r="C52" s="323" t="s">
        <v>4</v>
      </c>
      <c r="D52" s="312">
        <v>0</v>
      </c>
      <c r="E52" s="313">
        <v>0</v>
      </c>
      <c r="F52" s="313">
        <v>0</v>
      </c>
      <c r="G52" s="313">
        <v>0</v>
      </c>
      <c r="H52" s="313">
        <v>0</v>
      </c>
      <c r="I52" s="312">
        <v>0</v>
      </c>
      <c r="J52" s="312"/>
      <c r="K52" s="313"/>
      <c r="L52" s="313"/>
      <c r="M52" s="313"/>
      <c r="N52" s="313"/>
      <c r="O52" s="312"/>
      <c r="P52" s="312"/>
      <c r="Q52" s="313"/>
      <c r="R52" s="313"/>
      <c r="S52" s="313"/>
      <c r="T52" s="313"/>
      <c r="U52" s="312"/>
      <c r="V52" s="313"/>
      <c r="W52" s="313"/>
      <c r="X52" s="312"/>
      <c r="Y52" s="313"/>
      <c r="Z52" s="313"/>
      <c r="AA52" s="312"/>
      <c r="AB52" s="313"/>
      <c r="AC52" s="313"/>
      <c r="AD52" s="312"/>
      <c r="AE52" s="354"/>
      <c r="AF52" s="354"/>
      <c r="AG52" s="354"/>
      <c r="AH52" s="354"/>
      <c r="AI52" s="312"/>
      <c r="AJ52" s="354"/>
      <c r="AK52" s="354"/>
      <c r="AL52" s="354"/>
      <c r="AM52" s="354"/>
      <c r="AN52" s="387">
        <v>0</v>
      </c>
      <c r="AO52" s="387">
        <v>0</v>
      </c>
      <c r="AP52" s="387">
        <v>0</v>
      </c>
      <c r="AQ52" s="387">
        <v>0</v>
      </c>
      <c r="AR52" s="387">
        <v>0</v>
      </c>
      <c r="AS52" s="312">
        <v>0</v>
      </c>
      <c r="AT52" s="315">
        <v>0</v>
      </c>
      <c r="AU52" s="315">
        <v>0</v>
      </c>
      <c r="AV52" s="360"/>
      <c r="AW52" s="366"/>
    </row>
    <row r="53" spans="2:49" s="13" customFormat="1" x14ac:dyDescent="0.25">
      <c r="B53" s="335" t="s">
        <v>301</v>
      </c>
      <c r="C53" s="323" t="s">
        <v>5</v>
      </c>
      <c r="D53" s="312">
        <v>0</v>
      </c>
      <c r="E53" s="313">
        <v>0</v>
      </c>
      <c r="F53" s="313">
        <v>0</v>
      </c>
      <c r="G53" s="313">
        <v>0</v>
      </c>
      <c r="H53" s="313">
        <v>0</v>
      </c>
      <c r="I53" s="312">
        <v>0</v>
      </c>
      <c r="J53" s="312"/>
      <c r="K53" s="313"/>
      <c r="L53" s="313"/>
      <c r="M53" s="313"/>
      <c r="N53" s="313"/>
      <c r="O53" s="312"/>
      <c r="P53" s="312"/>
      <c r="Q53" s="313"/>
      <c r="R53" s="313"/>
      <c r="S53" s="313"/>
      <c r="T53" s="313"/>
      <c r="U53" s="312"/>
      <c r="V53" s="313"/>
      <c r="W53" s="313"/>
      <c r="X53" s="312"/>
      <c r="Y53" s="313"/>
      <c r="Z53" s="313"/>
      <c r="AA53" s="312"/>
      <c r="AB53" s="313"/>
      <c r="AC53" s="313"/>
      <c r="AD53" s="312"/>
      <c r="AE53" s="354"/>
      <c r="AF53" s="354"/>
      <c r="AG53" s="354"/>
      <c r="AH53" s="354"/>
      <c r="AI53" s="312"/>
      <c r="AJ53" s="354"/>
      <c r="AK53" s="354"/>
      <c r="AL53" s="354"/>
      <c r="AM53" s="354"/>
      <c r="AN53" s="387">
        <v>0</v>
      </c>
      <c r="AO53" s="387">
        <v>0</v>
      </c>
      <c r="AP53" s="387">
        <v>0</v>
      </c>
      <c r="AQ53" s="387">
        <v>0</v>
      </c>
      <c r="AR53" s="387">
        <v>0</v>
      </c>
      <c r="AS53" s="312">
        <v>0</v>
      </c>
      <c r="AT53" s="315">
        <v>0</v>
      </c>
      <c r="AU53" s="315">
        <v>0</v>
      </c>
      <c r="AV53" s="360"/>
      <c r="AW53" s="366"/>
    </row>
    <row r="54" spans="2:49" s="100" customFormat="1" x14ac:dyDescent="0.25">
      <c r="B54" s="340" t="s">
        <v>302</v>
      </c>
      <c r="C54" s="326" t="s">
        <v>77</v>
      </c>
      <c r="D54" s="456">
        <f>D23+D26-D28+D30-D32+D34-D36+D38+D41-D43+D45+D46-D47-D49+D50+D51+D52+D53</f>
        <v>17108518.822310336</v>
      </c>
      <c r="E54" s="457">
        <f>E24+E27+E31+E35-E36+E39+E42+E45+E46-E49+E51+E52+E53</f>
        <v>17799756.449497581</v>
      </c>
      <c r="F54" s="457">
        <f>F24+F27+F31+F35-F36+F39+F42+F45+F46-F49+F51+F52+F53</f>
        <v>0</v>
      </c>
      <c r="G54" s="457">
        <f>G24+G27+G31+G35-G36+G39+G42+G45+G46-G49+G51+G52+G53</f>
        <v>0</v>
      </c>
      <c r="H54" s="457">
        <f>H24+H27+H31+H35-H36+H39+H42+H45+H46-H49+H51+H52+H53</f>
        <v>0</v>
      </c>
      <c r="I54" s="456">
        <f>I24+I27+I31+I35-I36+I39+I42+I45+I46-I49+I51+I52+I53</f>
        <v>17799756</v>
      </c>
      <c r="J54" s="456">
        <f>J23+J26-J28+J30-J32+J34-J36+J38+J41-J43+J45+J46-J47-J49+J50+J51+J52+J53</f>
        <v>0</v>
      </c>
      <c r="K54" s="457">
        <f>K24+K27+K31+K35-K36+K39+K42+K45+K46-K49+K51+K52+K53</f>
        <v>0</v>
      </c>
      <c r="L54" s="457">
        <f>L24+L27+L31+L35-L36+L39+L42+L45+L46-L49+L51+L52+L53</f>
        <v>0</v>
      </c>
      <c r="M54" s="457">
        <f>M24+M27+M31+M35-M36+M39+M42+M45+M46-M49+M51+M52+M53</f>
        <v>0</v>
      </c>
      <c r="N54" s="457">
        <f>N24+N27+N31+N35-N36+N39+N42+N45+N46-N49+N51+N52+N53</f>
        <v>0</v>
      </c>
      <c r="O54" s="456">
        <f>O24+O27+O31+O35-O36+O39+O42+O45+O46-O49+O51+O52+O53</f>
        <v>0</v>
      </c>
      <c r="P54" s="456">
        <f>P23+P26-P28+P30-P32+P34-P36+P38+P41-P43+P45+P46-P47-P49+P50+P51+P52+P53</f>
        <v>0</v>
      </c>
      <c r="Q54" s="457">
        <f>Q24+Q27+Q31+Q35-Q36+Q39+Q42+Q45+Q46-Q49+Q51+Q52+Q53</f>
        <v>0</v>
      </c>
      <c r="R54" s="457">
        <f>R24+R27+R31+R35-R36+R39+R42+R45+R46-R49+R51+R52+R53</f>
        <v>0</v>
      </c>
      <c r="S54" s="457">
        <f>S24+S27+S31+S35-S36+S39+S42+S45+S46-S49+S51+S52+S53</f>
        <v>0</v>
      </c>
      <c r="T54" s="457">
        <f>T24+T27+T31+T35-T36+T39+T42+T45+T46-T49+T51+T52+T53</f>
        <v>0</v>
      </c>
      <c r="U54" s="456">
        <f>U23+U26-U28+U30-U32+U34-U36+U38+U41-U43+U45+U46-U47-U49+U50+U51+U52+U53</f>
        <v>0</v>
      </c>
      <c r="V54" s="457">
        <f>V24+V27+V31+V35-V36+V39+V42+V45+V46-V49+V51+V52+V53</f>
        <v>0</v>
      </c>
      <c r="W54" s="457">
        <f>W24+W27+W31+W35-W36+W39+W42+W45+W46-W49+W51+W52+W53</f>
        <v>0</v>
      </c>
      <c r="X54" s="456">
        <f>X23+X26-X28+X30-X32+X34-X36+X38+X41-X43+X45+X46-X47-X49+X50+X51+X52+X53</f>
        <v>0</v>
      </c>
      <c r="Y54" s="457">
        <f>Y24+Y27+Y31+Y35-Y36+Y39+Y42+Y45+Y46-Y49+Y51+Y52+Y53</f>
        <v>0</v>
      </c>
      <c r="Z54" s="457">
        <f>Z24+Z27+Z31+Z35-Z36+Z39+Z42+Z45+Z46-Z49+Z51+Z52+Z53</f>
        <v>0</v>
      </c>
      <c r="AA54" s="456">
        <f>AA23+AA26-AA28+AA30-AA32+AA34-AA36+AA38+AA41-AA43+AA45+AA46-AA47-AA49+AA50+AA51+AA52+AA53</f>
        <v>0</v>
      </c>
      <c r="AB54" s="457">
        <f>AB24+AB27+AB31+AB35-AB36+AB39+AB42+AB45+AB46-AB49+AB51+AB52+AB53</f>
        <v>0</v>
      </c>
      <c r="AC54" s="457">
        <f>AC24+AC27+AC31+AC35-AC36+AC39+AC42+AC45+AC46-AC49+AC51+AC52+AC53</f>
        <v>0</v>
      </c>
      <c r="AD54" s="456"/>
      <c r="AE54" s="354"/>
      <c r="AF54" s="354"/>
      <c r="AG54" s="354"/>
      <c r="AH54" s="354"/>
      <c r="AI54" s="316"/>
      <c r="AJ54" s="354"/>
      <c r="AK54" s="354"/>
      <c r="AL54" s="354"/>
      <c r="AM54" s="354"/>
      <c r="AN54" s="456">
        <f>AN23+AN26-AN28+AN30-AN32+AN34-AN36+AN38+AN41-AN43+AN45+AN46-AN47-AN49+AN50+AN51+AN52+AN53</f>
        <v>0</v>
      </c>
      <c r="AO54" s="457">
        <f>AO24+AO27+AO31+AO35-AO36+AO39+AO42+AO45+AO46-AO49+AO51+AO52+AO53</f>
        <v>0</v>
      </c>
      <c r="AP54" s="457">
        <f>AP24+AP27+AP31+AP35-AP36+AP39+AP42+AP45+AP46-AP49+AP51+AP52+AP53</f>
        <v>0</v>
      </c>
      <c r="AQ54" s="457">
        <f>AQ24+AQ27+AQ31+AQ35-AQ36+AQ39+AQ42+AQ45+AQ46-AQ49+AQ51+AQ52+AQ53</f>
        <v>0</v>
      </c>
      <c r="AR54" s="457">
        <f>AR24+AR27+AR31+AR35-AR36+AR39+AR42+AR45+AR46-AR49+AR51+AR52+AR53</f>
        <v>0</v>
      </c>
      <c r="AS54" s="456">
        <f>AS23+AS26-AS28+AS30-AS32+AS34-AS36+AS38+AS41-AS43+AS45+AS46-AS47-AS49+AS50+AS51+AS52+AS53</f>
        <v>738129493.76624894</v>
      </c>
      <c r="AT54" s="458">
        <f>AT23+AT26-AT28+AT30-AT32+AT34-AT36+AT38+AT41-AT43+AT45+AT46-AT47-AT49+AT50+AT51+AT52+AT53</f>
        <v>0</v>
      </c>
      <c r="AU54" s="458">
        <f>AU23+AU26-AU28+AU30-AU32+AU34-AU36+AU38+AU41-AU43+AU45+AU46-AU47-AU49+AU50+AU51+AU52+AU53</f>
        <v>163240187.29545486</v>
      </c>
      <c r="AV54" s="360"/>
      <c r="AW54" s="366"/>
    </row>
    <row r="55" spans="2:49" ht="26.4" x14ac:dyDescent="0.25">
      <c r="B55" s="340" t="s">
        <v>493</v>
      </c>
      <c r="C55" s="327" t="s">
        <v>28</v>
      </c>
      <c r="D55" s="456">
        <f t="shared" ref="D55:AC55" si="0">MIN(MAX(0,D56),MAX(0,D57))</f>
        <v>0</v>
      </c>
      <c r="E55" s="457">
        <f t="shared" si="0"/>
        <v>0</v>
      </c>
      <c r="F55" s="457">
        <f t="shared" si="0"/>
        <v>0</v>
      </c>
      <c r="G55" s="457">
        <f t="shared" si="0"/>
        <v>0</v>
      </c>
      <c r="H55" s="457">
        <f t="shared" si="0"/>
        <v>0</v>
      </c>
      <c r="I55" s="456">
        <f t="shared" si="0"/>
        <v>0</v>
      </c>
      <c r="J55" s="456">
        <f t="shared" si="0"/>
        <v>0</v>
      </c>
      <c r="K55" s="457">
        <f t="shared" si="0"/>
        <v>0</v>
      </c>
      <c r="L55" s="457">
        <f t="shared" si="0"/>
        <v>0</v>
      </c>
      <c r="M55" s="457">
        <f t="shared" si="0"/>
        <v>0</v>
      </c>
      <c r="N55" s="457">
        <f t="shared" si="0"/>
        <v>0</v>
      </c>
      <c r="O55" s="456">
        <f t="shared" si="0"/>
        <v>0</v>
      </c>
      <c r="P55" s="456">
        <f t="shared" si="0"/>
        <v>0</v>
      </c>
      <c r="Q55" s="457">
        <f t="shared" si="0"/>
        <v>0</v>
      </c>
      <c r="R55" s="457">
        <f t="shared" si="0"/>
        <v>0</v>
      </c>
      <c r="S55" s="457">
        <f t="shared" si="0"/>
        <v>0</v>
      </c>
      <c r="T55" s="457">
        <f t="shared" si="0"/>
        <v>0</v>
      </c>
      <c r="U55" s="456">
        <f t="shared" si="0"/>
        <v>0</v>
      </c>
      <c r="V55" s="457">
        <f t="shared" si="0"/>
        <v>0</v>
      </c>
      <c r="W55" s="457">
        <f t="shared" si="0"/>
        <v>0</v>
      </c>
      <c r="X55" s="456">
        <f t="shared" si="0"/>
        <v>0</v>
      </c>
      <c r="Y55" s="457">
        <f t="shared" si="0"/>
        <v>0</v>
      </c>
      <c r="Z55" s="457">
        <f t="shared" si="0"/>
        <v>0</v>
      </c>
      <c r="AA55" s="456">
        <f t="shared" si="0"/>
        <v>0</v>
      </c>
      <c r="AB55" s="457">
        <f t="shared" si="0"/>
        <v>0</v>
      </c>
      <c r="AC55" s="457">
        <f t="shared" si="0"/>
        <v>0</v>
      </c>
      <c r="AD55" s="456"/>
      <c r="AE55" s="354"/>
      <c r="AF55" s="354"/>
      <c r="AG55" s="354"/>
      <c r="AH55" s="354"/>
      <c r="AI55" s="316"/>
      <c r="AJ55" s="354"/>
      <c r="AK55" s="354"/>
      <c r="AL55" s="354"/>
      <c r="AM55" s="354"/>
      <c r="AN55" s="456">
        <f t="shared" ref="AN55:AU55" si="1">MIN(MAX(0,AN56),MAX(0,AN57))</f>
        <v>0</v>
      </c>
      <c r="AO55" s="457">
        <f t="shared" si="1"/>
        <v>0</v>
      </c>
      <c r="AP55" s="457">
        <f t="shared" si="1"/>
        <v>0</v>
      </c>
      <c r="AQ55" s="457">
        <f t="shared" si="1"/>
        <v>0</v>
      </c>
      <c r="AR55" s="457">
        <f t="shared" si="1"/>
        <v>0</v>
      </c>
      <c r="AS55" s="456">
        <f t="shared" si="1"/>
        <v>0</v>
      </c>
      <c r="AT55" s="458">
        <f t="shared" si="1"/>
        <v>0</v>
      </c>
      <c r="AU55" s="458">
        <f t="shared" si="1"/>
        <v>0</v>
      </c>
      <c r="AV55" s="360"/>
      <c r="AW55" s="366"/>
    </row>
    <row r="56" spans="2:49" ht="11.85" customHeight="1" x14ac:dyDescent="0.25">
      <c r="B56" s="335" t="s">
        <v>120</v>
      </c>
      <c r="C56" s="327" t="s">
        <v>412</v>
      </c>
      <c r="D56" s="312">
        <v>0</v>
      </c>
      <c r="E56" s="313">
        <v>0</v>
      </c>
      <c r="F56" s="313">
        <v>0</v>
      </c>
      <c r="G56" s="313">
        <v>0</v>
      </c>
      <c r="H56" s="313">
        <v>0</v>
      </c>
      <c r="I56" s="312">
        <v>0</v>
      </c>
      <c r="J56" s="312"/>
      <c r="K56" s="313"/>
      <c r="L56" s="313"/>
      <c r="M56" s="313"/>
      <c r="N56" s="313"/>
      <c r="O56" s="312"/>
      <c r="P56" s="312"/>
      <c r="Q56" s="313"/>
      <c r="R56" s="313"/>
      <c r="S56" s="313"/>
      <c r="T56" s="313"/>
      <c r="U56" s="312"/>
      <c r="V56" s="313"/>
      <c r="W56" s="313"/>
      <c r="X56" s="312"/>
      <c r="Y56" s="313"/>
      <c r="Z56" s="313"/>
      <c r="AA56" s="312"/>
      <c r="AB56" s="313"/>
      <c r="AC56" s="313"/>
      <c r="AD56" s="312"/>
      <c r="AE56" s="354"/>
      <c r="AF56" s="354"/>
      <c r="AG56" s="354"/>
      <c r="AH56" s="354"/>
      <c r="AI56" s="312"/>
      <c r="AJ56" s="354"/>
      <c r="AK56" s="354"/>
      <c r="AL56" s="354"/>
      <c r="AM56" s="354"/>
      <c r="AN56" s="387">
        <v>0</v>
      </c>
      <c r="AO56" s="387">
        <v>0</v>
      </c>
      <c r="AP56" s="387">
        <v>0</v>
      </c>
      <c r="AQ56" s="387">
        <v>0</v>
      </c>
      <c r="AR56" s="387">
        <v>0</v>
      </c>
      <c r="AS56" s="312"/>
      <c r="AT56" s="315"/>
      <c r="AU56" s="315"/>
      <c r="AV56" s="315"/>
      <c r="AW56" s="366"/>
    </row>
    <row r="57" spans="2:49" x14ac:dyDescent="0.25">
      <c r="B57" s="335" t="s">
        <v>121</v>
      </c>
      <c r="C57" s="327" t="s">
        <v>29</v>
      </c>
      <c r="D57" s="312">
        <v>0</v>
      </c>
      <c r="E57" s="313">
        <v>0</v>
      </c>
      <c r="F57" s="313">
        <v>0</v>
      </c>
      <c r="G57" s="313">
        <v>0</v>
      </c>
      <c r="H57" s="313">
        <v>0</v>
      </c>
      <c r="I57" s="312">
        <v>0</v>
      </c>
      <c r="J57" s="312"/>
      <c r="K57" s="313"/>
      <c r="L57" s="313"/>
      <c r="M57" s="313"/>
      <c r="N57" s="313"/>
      <c r="O57" s="312"/>
      <c r="P57" s="312"/>
      <c r="Q57" s="313"/>
      <c r="R57" s="313"/>
      <c r="S57" s="313"/>
      <c r="T57" s="313"/>
      <c r="U57" s="312"/>
      <c r="V57" s="313"/>
      <c r="W57" s="313"/>
      <c r="X57" s="312"/>
      <c r="Y57" s="313"/>
      <c r="Z57" s="313"/>
      <c r="AA57" s="312"/>
      <c r="AB57" s="313"/>
      <c r="AC57" s="313"/>
      <c r="AD57" s="312"/>
      <c r="AE57" s="354"/>
      <c r="AF57" s="354"/>
      <c r="AG57" s="354"/>
      <c r="AH57" s="354"/>
      <c r="AI57" s="312"/>
      <c r="AJ57" s="354"/>
      <c r="AK57" s="354"/>
      <c r="AL57" s="354"/>
      <c r="AM57" s="354"/>
      <c r="AN57" s="387">
        <v>0</v>
      </c>
      <c r="AO57" s="387">
        <v>0</v>
      </c>
      <c r="AP57" s="387">
        <v>0</v>
      </c>
      <c r="AQ57" s="387">
        <v>0</v>
      </c>
      <c r="AR57" s="387">
        <v>0</v>
      </c>
      <c r="AS57" s="312"/>
      <c r="AT57" s="315"/>
      <c r="AU57" s="315"/>
      <c r="AV57" s="315"/>
      <c r="AW57" s="366"/>
    </row>
    <row r="58" spans="2:49" s="13" customFormat="1" x14ac:dyDescent="0.25">
      <c r="B58" s="343" t="s">
        <v>494</v>
      </c>
      <c r="C58" s="344"/>
      <c r="D58" s="345">
        <v>1134765.77</v>
      </c>
      <c r="E58" s="346">
        <v>921935.64</v>
      </c>
      <c r="F58" s="346">
        <v>0</v>
      </c>
      <c r="G58" s="346">
        <v>0</v>
      </c>
      <c r="H58" s="346">
        <v>0</v>
      </c>
      <c r="I58" s="345">
        <v>1536975.12</v>
      </c>
      <c r="J58" s="347"/>
      <c r="K58" s="348"/>
      <c r="L58" s="348"/>
      <c r="M58" s="348"/>
      <c r="N58" s="348"/>
      <c r="O58" s="347"/>
      <c r="P58" s="347"/>
      <c r="Q58" s="348"/>
      <c r="R58" s="348"/>
      <c r="S58" s="348"/>
      <c r="T58" s="348"/>
      <c r="U58" s="378"/>
      <c r="V58" s="379"/>
      <c r="W58" s="379"/>
      <c r="X58" s="378"/>
      <c r="Y58" s="379"/>
      <c r="Z58" s="379"/>
      <c r="AA58" s="378"/>
      <c r="AB58" s="379"/>
      <c r="AC58" s="379"/>
      <c r="AD58" s="378"/>
      <c r="AE58" s="380"/>
      <c r="AF58" s="380"/>
      <c r="AG58" s="380"/>
      <c r="AH58" s="381"/>
      <c r="AI58" s="378"/>
      <c r="AJ58" s="380"/>
      <c r="AK58" s="380"/>
      <c r="AL58" s="380"/>
      <c r="AM58" s="381"/>
      <c r="AN58" s="378"/>
      <c r="AO58" s="379"/>
      <c r="AP58" s="379"/>
      <c r="AQ58" s="379"/>
      <c r="AR58" s="379"/>
      <c r="AS58" s="378"/>
      <c r="AT58" s="382"/>
      <c r="AU58" s="382"/>
      <c r="AV58" s="382"/>
      <c r="AW58" s="383"/>
    </row>
    <row r="59" spans="2:49" x14ac:dyDescent="0.25">
      <c r="C59" s="43"/>
    </row>
    <row r="60" spans="2:49" ht="13.2" hidden="1" customHeight="1" x14ac:dyDescent="0.25">
      <c r="B60" s="109"/>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478" priority="425" stopIfTrue="1" operator="lessThan">
      <formula>0</formula>
    </cfRule>
  </conditionalFormatting>
  <conditionalFormatting sqref="AA11:AA14">
    <cfRule type="cellIs" dxfId="477" priority="423" stopIfTrue="1" operator="lessThan">
      <formula>0</formula>
    </cfRule>
  </conditionalFormatting>
  <conditionalFormatting sqref="AU47">
    <cfRule type="cellIs" dxfId="476" priority="68" stopIfTrue="1" operator="lessThan">
      <formula>0</formula>
    </cfRule>
  </conditionalFormatting>
  <conditionalFormatting sqref="AS26">
    <cfRule type="cellIs" dxfId="475" priority="103" stopIfTrue="1" operator="lessThan">
      <formula>0</formula>
    </cfRule>
  </conditionalFormatting>
  <conditionalFormatting sqref="D5:D7">
    <cfRule type="cellIs" dxfId="474" priority="521" stopIfTrue="1" operator="lessThan">
      <formula>0</formula>
    </cfRule>
  </conditionalFormatting>
  <conditionalFormatting sqref="AU51">
    <cfRule type="cellIs" dxfId="473" priority="59" stopIfTrue="1" operator="lessThan">
      <formula>0</formula>
    </cfRule>
  </conditionalFormatting>
  <conditionalFormatting sqref="J5:J7">
    <cfRule type="cellIs" dxfId="472" priority="519" stopIfTrue="1" operator="lessThan">
      <formula>0</formula>
    </cfRule>
  </conditionalFormatting>
  <conditionalFormatting sqref="AT52">
    <cfRule type="cellIs" dxfId="471" priority="57" stopIfTrue="1" operator="lessThan">
      <formula>0</formula>
    </cfRule>
  </conditionalFormatting>
  <conditionalFormatting sqref="P5:P7">
    <cfRule type="cellIs" dxfId="470" priority="517" stopIfTrue="1" operator="lessThan">
      <formula>0</formula>
    </cfRule>
  </conditionalFormatting>
  <conditionalFormatting sqref="U5:U7">
    <cfRule type="cellIs" dxfId="469" priority="516" stopIfTrue="1" operator="lessThan">
      <formula>0</formula>
    </cfRule>
  </conditionalFormatting>
  <conditionalFormatting sqref="X5:X7">
    <cfRule type="cellIs" dxfId="468" priority="515" stopIfTrue="1" operator="lessThan">
      <formula>0</formula>
    </cfRule>
  </conditionalFormatting>
  <conditionalFormatting sqref="AA5:AA7">
    <cfRule type="cellIs" dxfId="467" priority="514" stopIfTrue="1" operator="lessThan">
      <formula>0</formula>
    </cfRule>
  </conditionalFormatting>
  <conditionalFormatting sqref="AD5:AD7">
    <cfRule type="cellIs" dxfId="466" priority="513" stopIfTrue="1" operator="lessThan">
      <formula>0</formula>
    </cfRule>
  </conditionalFormatting>
  <conditionalFormatting sqref="AI5:AI7">
    <cfRule type="cellIs" dxfId="465" priority="512" stopIfTrue="1" operator="lessThan">
      <formula>0</formula>
    </cfRule>
  </conditionalFormatting>
  <conditionalFormatting sqref="AN5">
    <cfRule type="cellIs" dxfId="464" priority="511" stopIfTrue="1" operator="lessThan">
      <formula>0</formula>
    </cfRule>
  </conditionalFormatting>
  <conditionalFormatting sqref="AS5:AS7">
    <cfRule type="cellIs" dxfId="463" priority="510" stopIfTrue="1" operator="lessThan">
      <formula>0</formula>
    </cfRule>
  </conditionalFormatting>
  <conditionalFormatting sqref="AU5">
    <cfRule type="cellIs" dxfId="462" priority="508" stopIfTrue="1" operator="lessThan">
      <formula>0</formula>
    </cfRule>
  </conditionalFormatting>
  <conditionalFormatting sqref="D9">
    <cfRule type="cellIs" dxfId="461" priority="507" stopIfTrue="1" operator="lessThan">
      <formula>0</formula>
    </cfRule>
  </conditionalFormatting>
  <conditionalFormatting sqref="D11:D20">
    <cfRule type="cellIs" dxfId="460" priority="506" stopIfTrue="1" operator="lessThan">
      <formula>0</formula>
    </cfRule>
  </conditionalFormatting>
  <conditionalFormatting sqref="E10:I10">
    <cfRule type="cellIs" dxfId="459" priority="505" stopIfTrue="1" operator="lessThan">
      <formula>0</formula>
    </cfRule>
  </conditionalFormatting>
  <conditionalFormatting sqref="E11:I11">
    <cfRule type="cellIs" dxfId="458" priority="504" stopIfTrue="1" operator="lessThan">
      <formula>0</formula>
    </cfRule>
  </conditionalFormatting>
  <conditionalFormatting sqref="E13:I16">
    <cfRule type="cellIs" dxfId="457" priority="503" stopIfTrue="1" operator="lessThan">
      <formula>0</formula>
    </cfRule>
  </conditionalFormatting>
  <conditionalFormatting sqref="E18:I20">
    <cfRule type="cellIs" dxfId="456" priority="502" stopIfTrue="1" operator="lessThan">
      <formula>0</formula>
    </cfRule>
  </conditionalFormatting>
  <conditionalFormatting sqref="H17">
    <cfRule type="cellIs" dxfId="455" priority="501" stopIfTrue="1" operator="lessThan">
      <formula>0</formula>
    </cfRule>
  </conditionalFormatting>
  <conditionalFormatting sqref="D23">
    <cfRule type="cellIs" dxfId="454" priority="500" stopIfTrue="1" operator="lessThan">
      <formula>0</formula>
    </cfRule>
  </conditionalFormatting>
  <conditionalFormatting sqref="D26">
    <cfRule type="cellIs" dxfId="453" priority="499" stopIfTrue="1" operator="lessThan">
      <formula>0</formula>
    </cfRule>
  </conditionalFormatting>
  <conditionalFormatting sqref="D28">
    <cfRule type="cellIs" dxfId="452" priority="498" stopIfTrue="1" operator="lessThan">
      <formula>0</formula>
    </cfRule>
  </conditionalFormatting>
  <conditionalFormatting sqref="D30">
    <cfRule type="cellIs" dxfId="451" priority="497" stopIfTrue="1" operator="lessThan">
      <formula>0</formula>
    </cfRule>
  </conditionalFormatting>
  <conditionalFormatting sqref="D32">
    <cfRule type="cellIs" dxfId="450" priority="496" stopIfTrue="1" operator="lessThan">
      <formula>0</formula>
    </cfRule>
  </conditionalFormatting>
  <conditionalFormatting sqref="AU57">
    <cfRule type="cellIs" dxfId="449" priority="47" stopIfTrue="1" operator="lessThan">
      <formula>0</formula>
    </cfRule>
  </conditionalFormatting>
  <conditionalFormatting sqref="D34">
    <cfRule type="cellIs" dxfId="448" priority="495" stopIfTrue="1" operator="lessThan">
      <formula>0</formula>
    </cfRule>
  </conditionalFormatting>
  <conditionalFormatting sqref="D38">
    <cfRule type="cellIs" dxfId="447" priority="494" stopIfTrue="1" operator="lessThan">
      <formula>0</formula>
    </cfRule>
  </conditionalFormatting>
  <conditionalFormatting sqref="D41">
    <cfRule type="cellIs" dxfId="446" priority="493" stopIfTrue="1" operator="lessThan">
      <formula>0</formula>
    </cfRule>
  </conditionalFormatting>
  <conditionalFormatting sqref="D43">
    <cfRule type="cellIs" dxfId="445" priority="492" stopIfTrue="1" operator="lessThan">
      <formula>0</formula>
    </cfRule>
  </conditionalFormatting>
  <conditionalFormatting sqref="D47">
    <cfRule type="cellIs" dxfId="444" priority="491" stopIfTrue="1" operator="lessThan">
      <formula>0</formula>
    </cfRule>
  </conditionalFormatting>
  <conditionalFormatting sqref="D50">
    <cfRule type="cellIs" dxfId="443" priority="490" stopIfTrue="1" operator="lessThan">
      <formula>0</formula>
    </cfRule>
  </conditionalFormatting>
  <conditionalFormatting sqref="E24:I24">
    <cfRule type="cellIs" dxfId="442" priority="488" stopIfTrue="1" operator="lessThan">
      <formula>0</formula>
    </cfRule>
  </conditionalFormatting>
  <conditionalFormatting sqref="E27:I27">
    <cfRule type="cellIs" dxfId="441" priority="487" stopIfTrue="1" operator="lessThan">
      <formula>0</formula>
    </cfRule>
  </conditionalFormatting>
  <conditionalFormatting sqref="E31:I31">
    <cfRule type="cellIs" dxfId="440" priority="486" stopIfTrue="1" operator="lessThan">
      <formula>0</formula>
    </cfRule>
  </conditionalFormatting>
  <conditionalFormatting sqref="E35:I35">
    <cfRule type="cellIs" dxfId="439" priority="485" stopIfTrue="1" operator="lessThan">
      <formula>0</formula>
    </cfRule>
  </conditionalFormatting>
  <conditionalFormatting sqref="E39:I39">
    <cfRule type="cellIs" dxfId="438" priority="484" stopIfTrue="1" operator="lessThan">
      <formula>0</formula>
    </cfRule>
  </conditionalFormatting>
  <conditionalFormatting sqref="E42:I42">
    <cfRule type="cellIs" dxfId="437" priority="483" stopIfTrue="1" operator="lessThan">
      <formula>0</formula>
    </cfRule>
  </conditionalFormatting>
  <conditionalFormatting sqref="D36">
    <cfRule type="cellIs" dxfId="436" priority="482" stopIfTrue="1" operator="lessThan">
      <formula>0</formula>
    </cfRule>
  </conditionalFormatting>
  <conditionalFormatting sqref="E36:I36">
    <cfRule type="cellIs" dxfId="435" priority="481" stopIfTrue="1" operator="lessThan">
      <formula>0</formula>
    </cfRule>
  </conditionalFormatting>
  <conditionalFormatting sqref="D45">
    <cfRule type="cellIs" dxfId="434" priority="480" stopIfTrue="1" operator="lessThan">
      <formula>0</formula>
    </cfRule>
  </conditionalFormatting>
  <conditionalFormatting sqref="E45:I45">
    <cfRule type="cellIs" dxfId="433" priority="479" stopIfTrue="1" operator="lessThan">
      <formula>0</formula>
    </cfRule>
  </conditionalFormatting>
  <conditionalFormatting sqref="D46">
    <cfRule type="cellIs" dxfId="432" priority="478" stopIfTrue="1" operator="lessThan">
      <formula>0</formula>
    </cfRule>
  </conditionalFormatting>
  <conditionalFormatting sqref="E46:I46">
    <cfRule type="cellIs" dxfId="431" priority="477" stopIfTrue="1" operator="lessThan">
      <formula>0</formula>
    </cfRule>
  </conditionalFormatting>
  <conditionalFormatting sqref="D49">
    <cfRule type="cellIs" dxfId="430" priority="476" stopIfTrue="1" operator="lessThan">
      <formula>0</formula>
    </cfRule>
  </conditionalFormatting>
  <conditionalFormatting sqref="E49:I49">
    <cfRule type="cellIs" dxfId="429" priority="475" stopIfTrue="1" operator="lessThan">
      <formula>0</formula>
    </cfRule>
  </conditionalFormatting>
  <conditionalFormatting sqref="D51">
    <cfRule type="cellIs" dxfId="428" priority="474" stopIfTrue="1" operator="lessThan">
      <formula>0</formula>
    </cfRule>
  </conditionalFormatting>
  <conditionalFormatting sqref="E51:I51">
    <cfRule type="cellIs" dxfId="427" priority="473" stopIfTrue="1" operator="lessThan">
      <formula>0</formula>
    </cfRule>
  </conditionalFormatting>
  <conditionalFormatting sqref="D52">
    <cfRule type="cellIs" dxfId="426" priority="472" stopIfTrue="1" operator="lessThan">
      <formula>0</formula>
    </cfRule>
  </conditionalFormatting>
  <conditionalFormatting sqref="E52:I52">
    <cfRule type="cellIs" dxfId="425" priority="471" stopIfTrue="1" operator="lessThan">
      <formula>0</formula>
    </cfRule>
  </conditionalFormatting>
  <conditionalFormatting sqref="D53">
    <cfRule type="cellIs" dxfId="424" priority="470" stopIfTrue="1" operator="lessThan">
      <formula>0</formula>
    </cfRule>
  </conditionalFormatting>
  <conditionalFormatting sqref="E53:I53">
    <cfRule type="cellIs" dxfId="423" priority="469" stopIfTrue="1" operator="lessThan">
      <formula>0</formula>
    </cfRule>
  </conditionalFormatting>
  <conditionalFormatting sqref="D56">
    <cfRule type="cellIs" dxfId="422" priority="468" stopIfTrue="1" operator="lessThan">
      <formula>0</formula>
    </cfRule>
  </conditionalFormatting>
  <conditionalFormatting sqref="E56:I56">
    <cfRule type="cellIs" dxfId="421" priority="467" stopIfTrue="1" operator="lessThan">
      <formula>0</formula>
    </cfRule>
  </conditionalFormatting>
  <conditionalFormatting sqref="D57">
    <cfRule type="cellIs" dxfId="420" priority="466" stopIfTrue="1" operator="lessThan">
      <formula>0</formula>
    </cfRule>
  </conditionalFormatting>
  <conditionalFormatting sqref="E57:I57">
    <cfRule type="cellIs" dxfId="419" priority="465" stopIfTrue="1" operator="lessThan">
      <formula>0</formula>
    </cfRule>
  </conditionalFormatting>
  <conditionalFormatting sqref="D58">
    <cfRule type="cellIs" dxfId="418" priority="464" stopIfTrue="1" operator="lessThan">
      <formula>0</formula>
    </cfRule>
  </conditionalFormatting>
  <conditionalFormatting sqref="E58:I58">
    <cfRule type="cellIs" dxfId="417" priority="463" stopIfTrue="1" operator="lessThan">
      <formula>0</formula>
    </cfRule>
  </conditionalFormatting>
  <conditionalFormatting sqref="J9">
    <cfRule type="cellIs" dxfId="416" priority="462" stopIfTrue="1" operator="lessThan">
      <formula>0</formula>
    </cfRule>
  </conditionalFormatting>
  <conditionalFormatting sqref="J11:J14">
    <cfRule type="cellIs" dxfId="415" priority="461" stopIfTrue="1" operator="lessThan">
      <formula>0</formula>
    </cfRule>
  </conditionalFormatting>
  <conditionalFormatting sqref="K10:O10">
    <cfRule type="cellIs" dxfId="414" priority="460" stopIfTrue="1" operator="lessThan">
      <formula>0</formula>
    </cfRule>
  </conditionalFormatting>
  <conditionalFormatting sqref="K11:O11">
    <cfRule type="cellIs" dxfId="413" priority="459" stopIfTrue="1" operator="lessThan">
      <formula>0</formula>
    </cfRule>
  </conditionalFormatting>
  <conditionalFormatting sqref="K13:O14">
    <cfRule type="cellIs" dxfId="412" priority="458" stopIfTrue="1" operator="lessThan">
      <formula>0</formula>
    </cfRule>
  </conditionalFormatting>
  <conditionalFormatting sqref="J16:J19">
    <cfRule type="cellIs" dxfId="411" priority="457" stopIfTrue="1" operator="lessThan">
      <formula>0</formula>
    </cfRule>
  </conditionalFormatting>
  <conditionalFormatting sqref="K16:O16">
    <cfRule type="cellIs" dxfId="410" priority="456" stopIfTrue="1" operator="lessThan">
      <formula>0</formula>
    </cfRule>
  </conditionalFormatting>
  <conditionalFormatting sqref="K18:O19">
    <cfRule type="cellIs" dxfId="409" priority="455" stopIfTrue="1" operator="lessThan">
      <formula>0</formula>
    </cfRule>
  </conditionalFormatting>
  <conditionalFormatting sqref="L17:N17">
    <cfRule type="cellIs" dxfId="408" priority="454" stopIfTrue="1" operator="lessThan">
      <formula>0</formula>
    </cfRule>
  </conditionalFormatting>
  <conditionalFormatting sqref="P9">
    <cfRule type="cellIs" dxfId="407" priority="453" stopIfTrue="1" operator="lessThan">
      <formula>0</formula>
    </cfRule>
  </conditionalFormatting>
  <conditionalFormatting sqref="P11:P14">
    <cfRule type="cellIs" dxfId="406" priority="452" stopIfTrue="1" operator="lessThan">
      <formula>0</formula>
    </cfRule>
  </conditionalFormatting>
  <conditionalFormatting sqref="Q10:T10">
    <cfRule type="cellIs" dxfId="405" priority="451" stopIfTrue="1" operator="lessThan">
      <formula>0</formula>
    </cfRule>
  </conditionalFormatting>
  <conditionalFormatting sqref="Q11:T11">
    <cfRule type="cellIs" dxfId="404" priority="450" stopIfTrue="1" operator="lessThan">
      <formula>0</formula>
    </cfRule>
  </conditionalFormatting>
  <conditionalFormatting sqref="Q13:T14">
    <cfRule type="cellIs" dxfId="403" priority="449" stopIfTrue="1" operator="lessThan">
      <formula>0</formula>
    </cfRule>
  </conditionalFormatting>
  <conditionalFormatting sqref="P18:P19">
    <cfRule type="cellIs" dxfId="402" priority="448" stopIfTrue="1" operator="lessThan">
      <formula>0</formula>
    </cfRule>
  </conditionalFormatting>
  <conditionalFormatting sqref="Q18:T19">
    <cfRule type="cellIs" dxfId="401" priority="447" stopIfTrue="1" operator="lessThan">
      <formula>0</formula>
    </cfRule>
  </conditionalFormatting>
  <conditionalFormatting sqref="U9">
    <cfRule type="cellIs" dxfId="400" priority="446" stopIfTrue="1" operator="lessThan">
      <formula>0</formula>
    </cfRule>
  </conditionalFormatting>
  <conditionalFormatting sqref="U11:U14">
    <cfRule type="cellIs" dxfId="399" priority="445" stopIfTrue="1" operator="lessThan">
      <formula>0</formula>
    </cfRule>
  </conditionalFormatting>
  <conditionalFormatting sqref="V10">
    <cfRule type="cellIs" dxfId="398" priority="444" stopIfTrue="1" operator="lessThan">
      <formula>0</formula>
    </cfRule>
  </conditionalFormatting>
  <conditionalFormatting sqref="V11">
    <cfRule type="cellIs" dxfId="397" priority="443" stopIfTrue="1" operator="lessThan">
      <formula>0</formula>
    </cfRule>
  </conditionalFormatting>
  <conditionalFormatting sqref="V13:V14">
    <cfRule type="cellIs" dxfId="396" priority="442" stopIfTrue="1" operator="lessThan">
      <formula>0</formula>
    </cfRule>
  </conditionalFormatting>
  <conditionalFormatting sqref="U18:U19">
    <cfRule type="cellIs" dxfId="395" priority="441" stopIfTrue="1" operator="lessThan">
      <formula>0</formula>
    </cfRule>
  </conditionalFormatting>
  <conditionalFormatting sqref="V18:V19">
    <cfRule type="cellIs" dxfId="394" priority="440" stopIfTrue="1" operator="lessThan">
      <formula>0</formula>
    </cfRule>
  </conditionalFormatting>
  <conditionalFormatting sqref="W10">
    <cfRule type="cellIs" dxfId="393" priority="439" stopIfTrue="1" operator="lessThan">
      <formula>0</formula>
    </cfRule>
  </conditionalFormatting>
  <conditionalFormatting sqref="W11">
    <cfRule type="cellIs" dxfId="392" priority="438" stopIfTrue="1" operator="lessThan">
      <formula>0</formula>
    </cfRule>
  </conditionalFormatting>
  <conditionalFormatting sqref="W13:W14">
    <cfRule type="cellIs" dxfId="391" priority="437" stopIfTrue="1" operator="lessThan">
      <formula>0</formula>
    </cfRule>
  </conditionalFormatting>
  <conditionalFormatting sqref="W18:W19">
    <cfRule type="cellIs" dxfId="390" priority="436" stopIfTrue="1" operator="lessThan">
      <formula>0</formula>
    </cfRule>
  </conditionalFormatting>
  <conditionalFormatting sqref="X9">
    <cfRule type="cellIs" dxfId="389" priority="435" stopIfTrue="1" operator="lessThan">
      <formula>0</formula>
    </cfRule>
  </conditionalFormatting>
  <conditionalFormatting sqref="X11:X14">
    <cfRule type="cellIs" dxfId="388" priority="434" stopIfTrue="1" operator="lessThan">
      <formula>0</formula>
    </cfRule>
  </conditionalFormatting>
  <conditionalFormatting sqref="Y10">
    <cfRule type="cellIs" dxfId="387" priority="433" stopIfTrue="1" operator="lessThan">
      <formula>0</formula>
    </cfRule>
  </conditionalFormatting>
  <conditionalFormatting sqref="Y11">
    <cfRule type="cellIs" dxfId="386" priority="432" stopIfTrue="1" operator="lessThan">
      <formula>0</formula>
    </cfRule>
  </conditionalFormatting>
  <conditionalFormatting sqref="Y13:Y14">
    <cfRule type="cellIs" dxfId="385" priority="431" stopIfTrue="1" operator="lessThan">
      <formula>0</formula>
    </cfRule>
  </conditionalFormatting>
  <conditionalFormatting sqref="X18:X19">
    <cfRule type="cellIs" dxfId="384" priority="430" stopIfTrue="1" operator="lessThan">
      <formula>0</formula>
    </cfRule>
  </conditionalFormatting>
  <conditionalFormatting sqref="Y18:Y19">
    <cfRule type="cellIs" dxfId="383" priority="429" stopIfTrue="1" operator="lessThan">
      <formula>0</formula>
    </cfRule>
  </conditionalFormatting>
  <conditionalFormatting sqref="Z10">
    <cfRule type="cellIs" dxfId="382" priority="428" stopIfTrue="1" operator="lessThan">
      <formula>0</formula>
    </cfRule>
  </conditionalFormatting>
  <conditionalFormatting sqref="Z11">
    <cfRule type="cellIs" dxfId="381" priority="427" stopIfTrue="1" operator="lessThan">
      <formula>0</formula>
    </cfRule>
  </conditionalFormatting>
  <conditionalFormatting sqref="Z13:Z14">
    <cfRule type="cellIs" dxfId="380" priority="426" stopIfTrue="1" operator="lessThan">
      <formula>0</formula>
    </cfRule>
  </conditionalFormatting>
  <conditionalFormatting sqref="AA9">
    <cfRule type="cellIs" dxfId="379" priority="424" stopIfTrue="1" operator="lessThan">
      <formula>0</formula>
    </cfRule>
  </conditionalFormatting>
  <conditionalFormatting sqref="AB10">
    <cfRule type="cellIs" dxfId="378" priority="422" stopIfTrue="1" operator="lessThan">
      <formula>0</formula>
    </cfRule>
  </conditionalFormatting>
  <conditionalFormatting sqref="AB11">
    <cfRule type="cellIs" dxfId="377" priority="421" stopIfTrue="1" operator="lessThan">
      <formula>0</formula>
    </cfRule>
  </conditionalFormatting>
  <conditionalFormatting sqref="AB13:AB14">
    <cfRule type="cellIs" dxfId="376" priority="420" stopIfTrue="1" operator="lessThan">
      <formula>0</formula>
    </cfRule>
  </conditionalFormatting>
  <conditionalFormatting sqref="AA18:AA19">
    <cfRule type="cellIs" dxfId="375" priority="419" stopIfTrue="1" operator="lessThan">
      <formula>0</formula>
    </cfRule>
  </conditionalFormatting>
  <conditionalFormatting sqref="AB18:AB19">
    <cfRule type="cellIs" dxfId="374" priority="418" stopIfTrue="1" operator="lessThan">
      <formula>0</formula>
    </cfRule>
  </conditionalFormatting>
  <conditionalFormatting sqref="AC10">
    <cfRule type="cellIs" dxfId="373" priority="417" stopIfTrue="1" operator="lessThan">
      <formula>0</formula>
    </cfRule>
  </conditionalFormatting>
  <conditionalFormatting sqref="AC11">
    <cfRule type="cellIs" dxfId="372" priority="416" stopIfTrue="1" operator="lessThan">
      <formula>0</formula>
    </cfRule>
  </conditionalFormatting>
  <conditionalFormatting sqref="AC13:AC14">
    <cfRule type="cellIs" dxfId="371" priority="415" stopIfTrue="1" operator="lessThan">
      <formula>0</formula>
    </cfRule>
  </conditionalFormatting>
  <conditionalFormatting sqref="AC18:AC19">
    <cfRule type="cellIs" dxfId="370" priority="414" stopIfTrue="1" operator="lessThan">
      <formula>0</formula>
    </cfRule>
  </conditionalFormatting>
  <conditionalFormatting sqref="AD9">
    <cfRule type="cellIs" dxfId="369" priority="413" stopIfTrue="1" operator="lessThan">
      <formula>0</formula>
    </cfRule>
  </conditionalFormatting>
  <conditionalFormatting sqref="AD11:AD14">
    <cfRule type="cellIs" dxfId="368" priority="412" stopIfTrue="1" operator="lessThan">
      <formula>0</formula>
    </cfRule>
  </conditionalFormatting>
  <conditionalFormatting sqref="AD18:AD19">
    <cfRule type="cellIs" dxfId="367" priority="411" stopIfTrue="1" operator="lessThan">
      <formula>0</formula>
    </cfRule>
  </conditionalFormatting>
  <conditionalFormatting sqref="AS57">
    <cfRule type="cellIs" dxfId="366" priority="49" stopIfTrue="1" operator="lessThan">
      <formula>0</formula>
    </cfRule>
  </conditionalFormatting>
  <conditionalFormatting sqref="AT57">
    <cfRule type="cellIs" dxfId="365" priority="48" stopIfTrue="1" operator="lessThan">
      <formula>0</formula>
    </cfRule>
  </conditionalFormatting>
  <conditionalFormatting sqref="AI9">
    <cfRule type="cellIs" dxfId="364" priority="407" stopIfTrue="1" operator="lessThan">
      <formula>0</formula>
    </cfRule>
  </conditionalFormatting>
  <conditionalFormatting sqref="AI11:AI14">
    <cfRule type="cellIs" dxfId="363" priority="406" stopIfTrue="1" operator="lessThan">
      <formula>0</formula>
    </cfRule>
  </conditionalFormatting>
  <conditionalFormatting sqref="AI18:AI19">
    <cfRule type="cellIs" dxfId="362" priority="405" stopIfTrue="1" operator="lessThan">
      <formula>0</formula>
    </cfRule>
  </conditionalFormatting>
  <conditionalFormatting sqref="AS9">
    <cfRule type="cellIs" dxfId="361" priority="397" stopIfTrue="1" operator="lessThan">
      <formula>0</formula>
    </cfRule>
  </conditionalFormatting>
  <conditionalFormatting sqref="AT9">
    <cfRule type="cellIs" dxfId="360" priority="396" stopIfTrue="1" operator="lessThan">
      <formula>0</formula>
    </cfRule>
  </conditionalFormatting>
  <conditionalFormatting sqref="AU9">
    <cfRule type="cellIs" dxfId="359" priority="395" stopIfTrue="1" operator="lessThan">
      <formula>0</formula>
    </cfRule>
  </conditionalFormatting>
  <conditionalFormatting sqref="J23">
    <cfRule type="cellIs" dxfId="358" priority="376" stopIfTrue="1" operator="lessThan">
      <formula>0</formula>
    </cfRule>
  </conditionalFormatting>
  <conditionalFormatting sqref="J26">
    <cfRule type="cellIs" dxfId="357" priority="375" stopIfTrue="1" operator="lessThan">
      <formula>0</formula>
    </cfRule>
  </conditionalFormatting>
  <conditionalFormatting sqref="J28">
    <cfRule type="cellIs" dxfId="356" priority="374" stopIfTrue="1" operator="lessThan">
      <formula>0</formula>
    </cfRule>
  </conditionalFormatting>
  <conditionalFormatting sqref="J30">
    <cfRule type="cellIs" dxfId="355" priority="373" stopIfTrue="1" operator="lessThan">
      <formula>0</formula>
    </cfRule>
  </conditionalFormatting>
  <conditionalFormatting sqref="J32">
    <cfRule type="cellIs" dxfId="354" priority="372" stopIfTrue="1" operator="lessThan">
      <formula>0</formula>
    </cfRule>
  </conditionalFormatting>
  <conditionalFormatting sqref="J34">
    <cfRule type="cellIs" dxfId="353" priority="371" stopIfTrue="1" operator="lessThan">
      <formula>0</formula>
    </cfRule>
  </conditionalFormatting>
  <conditionalFormatting sqref="J38">
    <cfRule type="cellIs" dxfId="352" priority="370" stopIfTrue="1" operator="lessThan">
      <formula>0</formula>
    </cfRule>
  </conditionalFormatting>
  <conditionalFormatting sqref="J41">
    <cfRule type="cellIs" dxfId="351" priority="369" stopIfTrue="1" operator="lessThan">
      <formula>0</formula>
    </cfRule>
  </conditionalFormatting>
  <conditionalFormatting sqref="J43">
    <cfRule type="cellIs" dxfId="350" priority="368" stopIfTrue="1" operator="lessThan">
      <formula>0</formula>
    </cfRule>
  </conditionalFormatting>
  <conditionalFormatting sqref="J47">
    <cfRule type="cellIs" dxfId="349" priority="367" stopIfTrue="1" operator="lessThan">
      <formula>0</formula>
    </cfRule>
  </conditionalFormatting>
  <conditionalFormatting sqref="J50">
    <cfRule type="cellIs" dxfId="348" priority="366" stopIfTrue="1" operator="lessThan">
      <formula>0</formula>
    </cfRule>
  </conditionalFormatting>
  <conditionalFormatting sqref="K24:O24">
    <cfRule type="cellIs" dxfId="347" priority="365" stopIfTrue="1" operator="lessThan">
      <formula>0</formula>
    </cfRule>
  </conditionalFormatting>
  <conditionalFormatting sqref="K27:O27">
    <cfRule type="cellIs" dxfId="346" priority="364" stopIfTrue="1" operator="lessThan">
      <formula>0</formula>
    </cfRule>
  </conditionalFormatting>
  <conditionalFormatting sqref="K31:O31">
    <cfRule type="cellIs" dxfId="345" priority="363" stopIfTrue="1" operator="lessThan">
      <formula>0</formula>
    </cfRule>
  </conditionalFormatting>
  <conditionalFormatting sqref="K35:O35">
    <cfRule type="cellIs" dxfId="344" priority="362" stopIfTrue="1" operator="lessThan">
      <formula>0</formula>
    </cfRule>
  </conditionalFormatting>
  <conditionalFormatting sqref="K39:O39">
    <cfRule type="cellIs" dxfId="343" priority="361" stopIfTrue="1" operator="lessThan">
      <formula>0</formula>
    </cfRule>
  </conditionalFormatting>
  <conditionalFormatting sqref="K42:O42">
    <cfRule type="cellIs" dxfId="342" priority="360" stopIfTrue="1" operator="lessThan">
      <formula>0</formula>
    </cfRule>
  </conditionalFormatting>
  <conditionalFormatting sqref="J36">
    <cfRule type="cellIs" dxfId="341" priority="359" stopIfTrue="1" operator="lessThan">
      <formula>0</formula>
    </cfRule>
  </conditionalFormatting>
  <conditionalFormatting sqref="K36:O36">
    <cfRule type="cellIs" dxfId="340" priority="358" stopIfTrue="1" operator="lessThan">
      <formula>0</formula>
    </cfRule>
  </conditionalFormatting>
  <conditionalFormatting sqref="J45">
    <cfRule type="cellIs" dxfId="339" priority="357" stopIfTrue="1" operator="lessThan">
      <formula>0</formula>
    </cfRule>
  </conditionalFormatting>
  <conditionalFormatting sqref="K45:O45">
    <cfRule type="cellIs" dxfId="338" priority="356" stopIfTrue="1" operator="lessThan">
      <formula>0</formula>
    </cfRule>
  </conditionalFormatting>
  <conditionalFormatting sqref="J46">
    <cfRule type="cellIs" dxfId="337" priority="355" stopIfTrue="1" operator="lessThan">
      <formula>0</formula>
    </cfRule>
  </conditionalFormatting>
  <conditionalFormatting sqref="K46:O46">
    <cfRule type="cellIs" dxfId="336" priority="354" stopIfTrue="1" operator="lessThan">
      <formula>0</formula>
    </cfRule>
  </conditionalFormatting>
  <conditionalFormatting sqref="J49">
    <cfRule type="cellIs" dxfId="335" priority="353" stopIfTrue="1" operator="lessThan">
      <formula>0</formula>
    </cfRule>
  </conditionalFormatting>
  <conditionalFormatting sqref="K49:O49">
    <cfRule type="cellIs" dxfId="334" priority="352" stopIfTrue="1" operator="lessThan">
      <formula>0</formula>
    </cfRule>
  </conditionalFormatting>
  <conditionalFormatting sqref="J51">
    <cfRule type="cellIs" dxfId="333" priority="351" stopIfTrue="1" operator="lessThan">
      <formula>0</formula>
    </cfRule>
  </conditionalFormatting>
  <conditionalFormatting sqref="K51:O51">
    <cfRule type="cellIs" dxfId="332" priority="350" stopIfTrue="1" operator="lessThan">
      <formula>0</formula>
    </cfRule>
  </conditionalFormatting>
  <conditionalFormatting sqref="J52">
    <cfRule type="cellIs" dxfId="331" priority="349" stopIfTrue="1" operator="lessThan">
      <formula>0</formula>
    </cfRule>
  </conditionalFormatting>
  <conditionalFormatting sqref="K52:O52">
    <cfRule type="cellIs" dxfId="330" priority="348" stopIfTrue="1" operator="lessThan">
      <formula>0</formula>
    </cfRule>
  </conditionalFormatting>
  <conditionalFormatting sqref="J53">
    <cfRule type="cellIs" dxfId="329" priority="347" stopIfTrue="1" operator="lessThan">
      <formula>0</formula>
    </cfRule>
  </conditionalFormatting>
  <conditionalFormatting sqref="K53:O53">
    <cfRule type="cellIs" dxfId="328" priority="346" stopIfTrue="1" operator="lessThan">
      <formula>0</formula>
    </cfRule>
  </conditionalFormatting>
  <conditionalFormatting sqref="P23">
    <cfRule type="cellIs" dxfId="327" priority="345" stopIfTrue="1" operator="lessThan">
      <formula>0</formula>
    </cfRule>
  </conditionalFormatting>
  <conditionalFormatting sqref="P26">
    <cfRule type="cellIs" dxfId="326" priority="344" stopIfTrue="1" operator="lessThan">
      <formula>0</formula>
    </cfRule>
  </conditionalFormatting>
  <conditionalFormatting sqref="P28">
    <cfRule type="cellIs" dxfId="325" priority="343" stopIfTrue="1" operator="lessThan">
      <formula>0</formula>
    </cfRule>
  </conditionalFormatting>
  <conditionalFormatting sqref="P30">
    <cfRule type="cellIs" dxfId="324" priority="342" stopIfTrue="1" operator="lessThan">
      <formula>0</formula>
    </cfRule>
  </conditionalFormatting>
  <conditionalFormatting sqref="P32">
    <cfRule type="cellIs" dxfId="323" priority="341" stopIfTrue="1" operator="lessThan">
      <formula>0</formula>
    </cfRule>
  </conditionalFormatting>
  <conditionalFormatting sqref="P34">
    <cfRule type="cellIs" dxfId="322" priority="340" stopIfTrue="1" operator="lessThan">
      <formula>0</formula>
    </cfRule>
  </conditionalFormatting>
  <conditionalFormatting sqref="P38">
    <cfRule type="cellIs" dxfId="321" priority="339" stopIfTrue="1" operator="lessThan">
      <formula>0</formula>
    </cfRule>
  </conditionalFormatting>
  <conditionalFormatting sqref="P41">
    <cfRule type="cellIs" dxfId="320" priority="338" stopIfTrue="1" operator="lessThan">
      <formula>0</formula>
    </cfRule>
  </conditionalFormatting>
  <conditionalFormatting sqref="P43">
    <cfRule type="cellIs" dxfId="319" priority="337" stopIfTrue="1" operator="lessThan">
      <formula>0</formula>
    </cfRule>
  </conditionalFormatting>
  <conditionalFormatting sqref="P47">
    <cfRule type="cellIs" dxfId="318" priority="336" stopIfTrue="1" operator="lessThan">
      <formula>0</formula>
    </cfRule>
  </conditionalFormatting>
  <conditionalFormatting sqref="P50">
    <cfRule type="cellIs" dxfId="317" priority="335" stopIfTrue="1" operator="lessThan">
      <formula>0</formula>
    </cfRule>
  </conditionalFormatting>
  <conditionalFormatting sqref="Q24:T24">
    <cfRule type="cellIs" dxfId="316" priority="334" stopIfTrue="1" operator="lessThan">
      <formula>0</formula>
    </cfRule>
  </conditionalFormatting>
  <conditionalFormatting sqref="Q27:T27">
    <cfRule type="cellIs" dxfId="315" priority="333" stopIfTrue="1" operator="lessThan">
      <formula>0</formula>
    </cfRule>
  </conditionalFormatting>
  <conditionalFormatting sqref="Q31:T31">
    <cfRule type="cellIs" dxfId="314" priority="332" stopIfTrue="1" operator="lessThan">
      <formula>0</formula>
    </cfRule>
  </conditionalFormatting>
  <conditionalFormatting sqref="Q35:T35">
    <cfRule type="cellIs" dxfId="313" priority="331" stopIfTrue="1" operator="lessThan">
      <formula>0</formula>
    </cfRule>
  </conditionalFormatting>
  <conditionalFormatting sqref="Q39:T39">
    <cfRule type="cellIs" dxfId="312" priority="330" stopIfTrue="1" operator="lessThan">
      <formula>0</formula>
    </cfRule>
  </conditionalFormatting>
  <conditionalFormatting sqref="Q42:T42">
    <cfRule type="cellIs" dxfId="311" priority="329" stopIfTrue="1" operator="lessThan">
      <formula>0</formula>
    </cfRule>
  </conditionalFormatting>
  <conditionalFormatting sqref="P36">
    <cfRule type="cellIs" dxfId="310" priority="328" stopIfTrue="1" operator="lessThan">
      <formula>0</formula>
    </cfRule>
  </conditionalFormatting>
  <conditionalFormatting sqref="Q36:T36">
    <cfRule type="cellIs" dxfId="309" priority="327" stopIfTrue="1" operator="lessThan">
      <formula>0</formula>
    </cfRule>
  </conditionalFormatting>
  <conditionalFormatting sqref="P45">
    <cfRule type="cellIs" dxfId="308" priority="326" stopIfTrue="1" operator="lessThan">
      <formula>0</formula>
    </cfRule>
  </conditionalFormatting>
  <conditionalFormatting sqref="Q45:T45">
    <cfRule type="cellIs" dxfId="307" priority="325" stopIfTrue="1" operator="lessThan">
      <formula>0</formula>
    </cfRule>
  </conditionalFormatting>
  <conditionalFormatting sqref="P46">
    <cfRule type="cellIs" dxfId="306" priority="324" stopIfTrue="1" operator="lessThan">
      <formula>0</formula>
    </cfRule>
  </conditionalFormatting>
  <conditionalFormatting sqref="Q46:T46">
    <cfRule type="cellIs" dxfId="305" priority="323" stopIfTrue="1" operator="lessThan">
      <formula>0</formula>
    </cfRule>
  </conditionalFormatting>
  <conditionalFormatting sqref="P49">
    <cfRule type="cellIs" dxfId="304" priority="322" stopIfTrue="1" operator="lessThan">
      <formula>0</formula>
    </cfRule>
  </conditionalFormatting>
  <conditionalFormatting sqref="Q49:T49">
    <cfRule type="cellIs" dxfId="303" priority="321" stopIfTrue="1" operator="lessThan">
      <formula>0</formula>
    </cfRule>
  </conditionalFormatting>
  <conditionalFormatting sqref="P51">
    <cfRule type="cellIs" dxfId="302" priority="320" stopIfTrue="1" operator="lessThan">
      <formula>0</formula>
    </cfRule>
  </conditionalFormatting>
  <conditionalFormatting sqref="Q51:T51">
    <cfRule type="cellIs" dxfId="301" priority="319" stopIfTrue="1" operator="lessThan">
      <formula>0</formula>
    </cfRule>
  </conditionalFormatting>
  <conditionalFormatting sqref="P52">
    <cfRule type="cellIs" dxfId="300" priority="318" stopIfTrue="1" operator="lessThan">
      <formula>0</formula>
    </cfRule>
  </conditionalFormatting>
  <conditionalFormatting sqref="Q52:T52">
    <cfRule type="cellIs" dxfId="299" priority="317" stopIfTrue="1" operator="lessThan">
      <formula>0</formula>
    </cfRule>
  </conditionalFormatting>
  <conditionalFormatting sqref="P53">
    <cfRule type="cellIs" dxfId="298" priority="316" stopIfTrue="1" operator="lessThan">
      <formula>0</formula>
    </cfRule>
  </conditionalFormatting>
  <conditionalFormatting sqref="Q53:T53">
    <cfRule type="cellIs" dxfId="297" priority="315" stopIfTrue="1" operator="lessThan">
      <formula>0</formula>
    </cfRule>
  </conditionalFormatting>
  <conditionalFormatting sqref="U23">
    <cfRule type="cellIs" dxfId="296" priority="314" stopIfTrue="1" operator="lessThan">
      <formula>0</formula>
    </cfRule>
  </conditionalFormatting>
  <conditionalFormatting sqref="U26">
    <cfRule type="cellIs" dxfId="295" priority="313" stopIfTrue="1" operator="lessThan">
      <formula>0</formula>
    </cfRule>
  </conditionalFormatting>
  <conditionalFormatting sqref="U28">
    <cfRule type="cellIs" dxfId="294" priority="312" stopIfTrue="1" operator="lessThan">
      <formula>0</formula>
    </cfRule>
  </conditionalFormatting>
  <conditionalFormatting sqref="U30">
    <cfRule type="cellIs" dxfId="293" priority="311" stopIfTrue="1" operator="lessThan">
      <formula>0</formula>
    </cfRule>
  </conditionalFormatting>
  <conditionalFormatting sqref="U32">
    <cfRule type="cellIs" dxfId="292" priority="310" stopIfTrue="1" operator="lessThan">
      <formula>0</formula>
    </cfRule>
  </conditionalFormatting>
  <conditionalFormatting sqref="U34">
    <cfRule type="cellIs" dxfId="291" priority="309" stopIfTrue="1" operator="lessThan">
      <formula>0</formula>
    </cfRule>
  </conditionalFormatting>
  <conditionalFormatting sqref="U38">
    <cfRule type="cellIs" dxfId="290" priority="308" stopIfTrue="1" operator="lessThan">
      <formula>0</formula>
    </cfRule>
  </conditionalFormatting>
  <conditionalFormatting sqref="U41">
    <cfRule type="cellIs" dxfId="289" priority="307" stopIfTrue="1" operator="lessThan">
      <formula>0</formula>
    </cfRule>
  </conditionalFormatting>
  <conditionalFormatting sqref="U43">
    <cfRule type="cellIs" dxfId="288" priority="306" stopIfTrue="1" operator="lessThan">
      <formula>0</formula>
    </cfRule>
  </conditionalFormatting>
  <conditionalFormatting sqref="U47">
    <cfRule type="cellIs" dxfId="287" priority="305" stopIfTrue="1" operator="lessThan">
      <formula>0</formula>
    </cfRule>
  </conditionalFormatting>
  <conditionalFormatting sqref="U50">
    <cfRule type="cellIs" dxfId="286" priority="304" stopIfTrue="1" operator="lessThan">
      <formula>0</formula>
    </cfRule>
  </conditionalFormatting>
  <conditionalFormatting sqref="V24:W24">
    <cfRule type="cellIs" dxfId="285" priority="303" stopIfTrue="1" operator="lessThan">
      <formula>0</formula>
    </cfRule>
  </conditionalFormatting>
  <conditionalFormatting sqref="V27:W27">
    <cfRule type="cellIs" dxfId="284" priority="302" stopIfTrue="1" operator="lessThan">
      <formula>0</formula>
    </cfRule>
  </conditionalFormatting>
  <conditionalFormatting sqref="V31:W31">
    <cfRule type="cellIs" dxfId="283" priority="301" stopIfTrue="1" operator="lessThan">
      <formula>0</formula>
    </cfRule>
  </conditionalFormatting>
  <conditionalFormatting sqref="V35:W35">
    <cfRule type="cellIs" dxfId="282" priority="300" stopIfTrue="1" operator="lessThan">
      <formula>0</formula>
    </cfRule>
  </conditionalFormatting>
  <conditionalFormatting sqref="V39:W39">
    <cfRule type="cellIs" dxfId="281" priority="299" stopIfTrue="1" operator="lessThan">
      <formula>0</formula>
    </cfRule>
  </conditionalFormatting>
  <conditionalFormatting sqref="V42:W42">
    <cfRule type="cellIs" dxfId="280" priority="298" stopIfTrue="1" operator="lessThan">
      <formula>0</formula>
    </cfRule>
  </conditionalFormatting>
  <conditionalFormatting sqref="U36">
    <cfRule type="cellIs" dxfId="279" priority="297" stopIfTrue="1" operator="lessThan">
      <formula>0</formula>
    </cfRule>
  </conditionalFormatting>
  <conditionalFormatting sqref="V36:W36">
    <cfRule type="cellIs" dxfId="278" priority="296" stopIfTrue="1" operator="lessThan">
      <formula>0</formula>
    </cfRule>
  </conditionalFormatting>
  <conditionalFormatting sqref="U45">
    <cfRule type="cellIs" dxfId="277" priority="295" stopIfTrue="1" operator="lessThan">
      <formula>0</formula>
    </cfRule>
  </conditionalFormatting>
  <conditionalFormatting sqref="V45:W45">
    <cfRule type="cellIs" dxfId="276" priority="294" stopIfTrue="1" operator="lessThan">
      <formula>0</formula>
    </cfRule>
  </conditionalFormatting>
  <conditionalFormatting sqref="U46">
    <cfRule type="cellIs" dxfId="275" priority="293" stopIfTrue="1" operator="lessThan">
      <formula>0</formula>
    </cfRule>
  </conditionalFormatting>
  <conditionalFormatting sqref="V46:W46">
    <cfRule type="cellIs" dxfId="274" priority="292" stopIfTrue="1" operator="lessThan">
      <formula>0</formula>
    </cfRule>
  </conditionalFormatting>
  <conditionalFormatting sqref="U49">
    <cfRule type="cellIs" dxfId="273" priority="291" stopIfTrue="1" operator="lessThan">
      <formula>0</formula>
    </cfRule>
  </conditionalFormatting>
  <conditionalFormatting sqref="V49:W49">
    <cfRule type="cellIs" dxfId="272" priority="290" stopIfTrue="1" operator="lessThan">
      <formula>0</formula>
    </cfRule>
  </conditionalFormatting>
  <conditionalFormatting sqref="U51">
    <cfRule type="cellIs" dxfId="271" priority="289" stopIfTrue="1" operator="lessThan">
      <formula>0</formula>
    </cfRule>
  </conditionalFormatting>
  <conditionalFormatting sqref="V51:W51">
    <cfRule type="cellIs" dxfId="270" priority="288" stopIfTrue="1" operator="lessThan">
      <formula>0</formula>
    </cfRule>
  </conditionalFormatting>
  <conditionalFormatting sqref="U52">
    <cfRule type="cellIs" dxfId="269" priority="287" stopIfTrue="1" operator="lessThan">
      <formula>0</formula>
    </cfRule>
  </conditionalFormatting>
  <conditionalFormatting sqref="V52:W52">
    <cfRule type="cellIs" dxfId="268" priority="286" stopIfTrue="1" operator="lessThan">
      <formula>0</formula>
    </cfRule>
  </conditionalFormatting>
  <conditionalFormatting sqref="U53">
    <cfRule type="cellIs" dxfId="267" priority="285" stopIfTrue="1" operator="lessThan">
      <formula>0</formula>
    </cfRule>
  </conditionalFormatting>
  <conditionalFormatting sqref="V53:W53">
    <cfRule type="cellIs" dxfId="266" priority="284" stopIfTrue="1" operator="lessThan">
      <formula>0</formula>
    </cfRule>
  </conditionalFormatting>
  <conditionalFormatting sqref="X23">
    <cfRule type="cellIs" dxfId="265" priority="283" stopIfTrue="1" operator="lessThan">
      <formula>0</formula>
    </cfRule>
  </conditionalFormatting>
  <conditionalFormatting sqref="X26">
    <cfRule type="cellIs" dxfId="264" priority="282" stopIfTrue="1" operator="lessThan">
      <formula>0</formula>
    </cfRule>
  </conditionalFormatting>
  <conditionalFormatting sqref="X28">
    <cfRule type="cellIs" dxfId="263" priority="281" stopIfTrue="1" operator="lessThan">
      <formula>0</formula>
    </cfRule>
  </conditionalFormatting>
  <conditionalFormatting sqref="X30">
    <cfRule type="cellIs" dxfId="262" priority="280" stopIfTrue="1" operator="lessThan">
      <formula>0</formula>
    </cfRule>
  </conditionalFormatting>
  <conditionalFormatting sqref="X32">
    <cfRule type="cellIs" dxfId="261" priority="279" stopIfTrue="1" operator="lessThan">
      <formula>0</formula>
    </cfRule>
  </conditionalFormatting>
  <conditionalFormatting sqref="X34">
    <cfRule type="cellIs" dxfId="260" priority="278" stopIfTrue="1" operator="lessThan">
      <formula>0</formula>
    </cfRule>
  </conditionalFormatting>
  <conditionalFormatting sqref="X38">
    <cfRule type="cellIs" dxfId="259" priority="277" stopIfTrue="1" operator="lessThan">
      <formula>0</formula>
    </cfRule>
  </conditionalFormatting>
  <conditionalFormatting sqref="X41">
    <cfRule type="cellIs" dxfId="258" priority="276" stopIfTrue="1" operator="lessThan">
      <formula>0</formula>
    </cfRule>
  </conditionalFormatting>
  <conditionalFormatting sqref="X43">
    <cfRule type="cellIs" dxfId="257" priority="275" stopIfTrue="1" operator="lessThan">
      <formula>0</formula>
    </cfRule>
  </conditionalFormatting>
  <conditionalFormatting sqref="X47">
    <cfRule type="cellIs" dxfId="256" priority="274" stopIfTrue="1" operator="lessThan">
      <formula>0</formula>
    </cfRule>
  </conditionalFormatting>
  <conditionalFormatting sqref="X50">
    <cfRule type="cellIs" dxfId="255" priority="273" stopIfTrue="1" operator="lessThan">
      <formula>0</formula>
    </cfRule>
  </conditionalFormatting>
  <conditionalFormatting sqref="Y24:Z24">
    <cfRule type="cellIs" dxfId="254" priority="272" stopIfTrue="1" operator="lessThan">
      <formula>0</formula>
    </cfRule>
  </conditionalFormatting>
  <conditionalFormatting sqref="Y27:Z27">
    <cfRule type="cellIs" dxfId="253" priority="271" stopIfTrue="1" operator="lessThan">
      <formula>0</formula>
    </cfRule>
  </conditionalFormatting>
  <conditionalFormatting sqref="Y31:Z31">
    <cfRule type="cellIs" dxfId="252" priority="270" stopIfTrue="1" operator="lessThan">
      <formula>0</formula>
    </cfRule>
  </conditionalFormatting>
  <conditionalFormatting sqref="Y35:Z35">
    <cfRule type="cellIs" dxfId="251" priority="269" stopIfTrue="1" operator="lessThan">
      <formula>0</formula>
    </cfRule>
  </conditionalFormatting>
  <conditionalFormatting sqref="Y39:Z39">
    <cfRule type="cellIs" dxfId="250" priority="268" stopIfTrue="1" operator="lessThan">
      <formula>0</formula>
    </cfRule>
  </conditionalFormatting>
  <conditionalFormatting sqref="Y42:Z42">
    <cfRule type="cellIs" dxfId="249" priority="267" stopIfTrue="1" operator="lessThan">
      <formula>0</formula>
    </cfRule>
  </conditionalFormatting>
  <conditionalFormatting sqref="X36">
    <cfRule type="cellIs" dxfId="248" priority="266" stopIfTrue="1" operator="lessThan">
      <formula>0</formula>
    </cfRule>
  </conditionalFormatting>
  <conditionalFormatting sqref="Y36:Z36">
    <cfRule type="cellIs" dxfId="247" priority="265" stopIfTrue="1" operator="lessThan">
      <formula>0</formula>
    </cfRule>
  </conditionalFormatting>
  <conditionalFormatting sqref="X45">
    <cfRule type="cellIs" dxfId="246" priority="264" stopIfTrue="1" operator="lessThan">
      <formula>0</formula>
    </cfRule>
  </conditionalFormatting>
  <conditionalFormatting sqref="Y45:Z45">
    <cfRule type="cellIs" dxfId="245" priority="263" stopIfTrue="1" operator="lessThan">
      <formula>0</formula>
    </cfRule>
  </conditionalFormatting>
  <conditionalFormatting sqref="X46">
    <cfRule type="cellIs" dxfId="244" priority="262" stopIfTrue="1" operator="lessThan">
      <formula>0</formula>
    </cfRule>
  </conditionalFormatting>
  <conditionalFormatting sqref="Y46:Z46">
    <cfRule type="cellIs" dxfId="243" priority="261" stopIfTrue="1" operator="lessThan">
      <formula>0</formula>
    </cfRule>
  </conditionalFormatting>
  <conditionalFormatting sqref="X49">
    <cfRule type="cellIs" dxfId="242" priority="260" stopIfTrue="1" operator="lessThan">
      <formula>0</formula>
    </cfRule>
  </conditionalFormatting>
  <conditionalFormatting sqref="Y49:Z49">
    <cfRule type="cellIs" dxfId="241" priority="259" stopIfTrue="1" operator="lessThan">
      <formula>0</formula>
    </cfRule>
  </conditionalFormatting>
  <conditionalFormatting sqref="X51">
    <cfRule type="cellIs" dxfId="240" priority="258" stopIfTrue="1" operator="lessThan">
      <formula>0</formula>
    </cfRule>
  </conditionalFormatting>
  <conditionalFormatting sqref="Y51:Z51">
    <cfRule type="cellIs" dxfId="239" priority="257" stopIfTrue="1" operator="lessThan">
      <formula>0</formula>
    </cfRule>
  </conditionalFormatting>
  <conditionalFormatting sqref="X52">
    <cfRule type="cellIs" dxfId="238" priority="256" stopIfTrue="1" operator="lessThan">
      <formula>0</formula>
    </cfRule>
  </conditionalFormatting>
  <conditionalFormatting sqref="Y52:Z52">
    <cfRule type="cellIs" dxfId="237" priority="255" stopIfTrue="1" operator="lessThan">
      <formula>0</formula>
    </cfRule>
  </conditionalFormatting>
  <conditionalFormatting sqref="X53">
    <cfRule type="cellIs" dxfId="236" priority="254" stopIfTrue="1" operator="lessThan">
      <formula>0</formula>
    </cfRule>
  </conditionalFormatting>
  <conditionalFormatting sqref="Y53:Z53">
    <cfRule type="cellIs" dxfId="235" priority="253" stopIfTrue="1" operator="lessThan">
      <formula>0</formula>
    </cfRule>
  </conditionalFormatting>
  <conditionalFormatting sqref="AA23">
    <cfRule type="cellIs" dxfId="234" priority="252" stopIfTrue="1" operator="lessThan">
      <formula>0</formula>
    </cfRule>
  </conditionalFormatting>
  <conditionalFormatting sqref="AA26">
    <cfRule type="cellIs" dxfId="233" priority="251" stopIfTrue="1" operator="lessThan">
      <formula>0</formula>
    </cfRule>
  </conditionalFormatting>
  <conditionalFormatting sqref="AA28">
    <cfRule type="cellIs" dxfId="232" priority="250" stopIfTrue="1" operator="lessThan">
      <formula>0</formula>
    </cfRule>
  </conditionalFormatting>
  <conditionalFormatting sqref="AA30">
    <cfRule type="cellIs" dxfId="231" priority="249" stopIfTrue="1" operator="lessThan">
      <formula>0</formula>
    </cfRule>
  </conditionalFormatting>
  <conditionalFormatting sqref="AA32">
    <cfRule type="cellIs" dxfId="230" priority="248" stopIfTrue="1" operator="lessThan">
      <formula>0</formula>
    </cfRule>
  </conditionalFormatting>
  <conditionalFormatting sqref="AA34">
    <cfRule type="cellIs" dxfId="229" priority="247" stopIfTrue="1" operator="lessThan">
      <formula>0</formula>
    </cfRule>
  </conditionalFormatting>
  <conditionalFormatting sqref="AA38">
    <cfRule type="cellIs" dxfId="228" priority="246" stopIfTrue="1" operator="lessThan">
      <formula>0</formula>
    </cfRule>
  </conditionalFormatting>
  <conditionalFormatting sqref="AA41">
    <cfRule type="cellIs" dxfId="227" priority="245" stopIfTrue="1" operator="lessThan">
      <formula>0</formula>
    </cfRule>
  </conditionalFormatting>
  <conditionalFormatting sqref="AA43">
    <cfRule type="cellIs" dxfId="226" priority="244" stopIfTrue="1" operator="lessThan">
      <formula>0</formula>
    </cfRule>
  </conditionalFormatting>
  <conditionalFormatting sqref="AA47">
    <cfRule type="cellIs" dxfId="225" priority="243" stopIfTrue="1" operator="lessThan">
      <formula>0</formula>
    </cfRule>
  </conditionalFormatting>
  <conditionalFormatting sqref="AA50">
    <cfRule type="cellIs" dxfId="224" priority="242" stopIfTrue="1" operator="lessThan">
      <formula>0</formula>
    </cfRule>
  </conditionalFormatting>
  <conditionalFormatting sqref="AB24:AC24">
    <cfRule type="cellIs" dxfId="223" priority="241" stopIfTrue="1" operator="lessThan">
      <formula>0</formula>
    </cfRule>
  </conditionalFormatting>
  <conditionalFormatting sqref="AB27:AC27">
    <cfRule type="cellIs" dxfId="222" priority="240" stopIfTrue="1" operator="lessThan">
      <formula>0</formula>
    </cfRule>
  </conditionalFormatting>
  <conditionalFormatting sqref="AB31:AC31">
    <cfRule type="cellIs" dxfId="221" priority="239" stopIfTrue="1" operator="lessThan">
      <formula>0</formula>
    </cfRule>
  </conditionalFormatting>
  <conditionalFormatting sqref="AB35:AC35">
    <cfRule type="cellIs" dxfId="220" priority="238" stopIfTrue="1" operator="lessThan">
      <formula>0</formula>
    </cfRule>
  </conditionalFormatting>
  <conditionalFormatting sqref="AB39:AC39">
    <cfRule type="cellIs" dxfId="219" priority="237" stopIfTrue="1" operator="lessThan">
      <formula>0</formula>
    </cfRule>
  </conditionalFormatting>
  <conditionalFormatting sqref="AB42:AC42">
    <cfRule type="cellIs" dxfId="218" priority="236" stopIfTrue="1" operator="lessThan">
      <formula>0</formula>
    </cfRule>
  </conditionalFormatting>
  <conditionalFormatting sqref="AA36">
    <cfRule type="cellIs" dxfId="217" priority="235" stopIfTrue="1" operator="lessThan">
      <formula>0</formula>
    </cfRule>
  </conditionalFormatting>
  <conditionalFormatting sqref="AB36:AC36">
    <cfRule type="cellIs" dxfId="216" priority="234" stopIfTrue="1" operator="lessThan">
      <formula>0</formula>
    </cfRule>
  </conditionalFormatting>
  <conditionalFormatting sqref="AA45">
    <cfRule type="cellIs" dxfId="215" priority="233" stopIfTrue="1" operator="lessThan">
      <formula>0</formula>
    </cfRule>
  </conditionalFormatting>
  <conditionalFormatting sqref="AB45:AC45">
    <cfRule type="cellIs" dxfId="214" priority="232" stopIfTrue="1" operator="lessThan">
      <formula>0</formula>
    </cfRule>
  </conditionalFormatting>
  <conditionalFormatting sqref="AA46">
    <cfRule type="cellIs" dxfId="213" priority="231" stopIfTrue="1" operator="lessThan">
      <formula>0</formula>
    </cfRule>
  </conditionalFormatting>
  <conditionalFormatting sqref="AB46:AC46">
    <cfRule type="cellIs" dxfId="212" priority="230" stopIfTrue="1" operator="lessThan">
      <formula>0</formula>
    </cfRule>
  </conditionalFormatting>
  <conditionalFormatting sqref="AA49">
    <cfRule type="cellIs" dxfId="211" priority="229" stopIfTrue="1" operator="lessThan">
      <formula>0</formula>
    </cfRule>
  </conditionalFormatting>
  <conditionalFormatting sqref="AB49:AC49">
    <cfRule type="cellIs" dxfId="210" priority="228" stopIfTrue="1" operator="lessThan">
      <formula>0</formula>
    </cfRule>
  </conditionalFormatting>
  <conditionalFormatting sqref="AA51">
    <cfRule type="cellIs" dxfId="209" priority="227" stopIfTrue="1" operator="lessThan">
      <formula>0</formula>
    </cfRule>
  </conditionalFormatting>
  <conditionalFormatting sqref="AB51:AC51">
    <cfRule type="cellIs" dxfId="208" priority="226" stopIfTrue="1" operator="lessThan">
      <formula>0</formula>
    </cfRule>
  </conditionalFormatting>
  <conditionalFormatting sqref="AA52">
    <cfRule type="cellIs" dxfId="207" priority="225" stopIfTrue="1" operator="lessThan">
      <formula>0</formula>
    </cfRule>
  </conditionalFormatting>
  <conditionalFormatting sqref="AB52:AC52">
    <cfRule type="cellIs" dxfId="206" priority="224" stopIfTrue="1" operator="lessThan">
      <formula>0</formula>
    </cfRule>
  </conditionalFormatting>
  <conditionalFormatting sqref="AA53">
    <cfRule type="cellIs" dxfId="205" priority="223" stopIfTrue="1" operator="lessThan">
      <formula>0</formula>
    </cfRule>
  </conditionalFormatting>
  <conditionalFormatting sqref="AB53:AC53">
    <cfRule type="cellIs" dxfId="204" priority="222" stopIfTrue="1" operator="lessThan">
      <formula>0</formula>
    </cfRule>
  </conditionalFormatting>
  <conditionalFormatting sqref="AD23">
    <cfRule type="cellIs" dxfId="203" priority="190" stopIfTrue="1" operator="lessThan">
      <formula>0</formula>
    </cfRule>
  </conditionalFormatting>
  <conditionalFormatting sqref="AD26">
    <cfRule type="cellIs" dxfId="202" priority="189" stopIfTrue="1" operator="lessThan">
      <formula>0</formula>
    </cfRule>
  </conditionalFormatting>
  <conditionalFormatting sqref="AD28">
    <cfRule type="cellIs" dxfId="201" priority="188" stopIfTrue="1" operator="lessThan">
      <formula>0</formula>
    </cfRule>
  </conditionalFormatting>
  <conditionalFormatting sqref="AD30">
    <cfRule type="cellIs" dxfId="200" priority="187" stopIfTrue="1" operator="lessThan">
      <formula>0</formula>
    </cfRule>
  </conditionalFormatting>
  <conditionalFormatting sqref="AD32">
    <cfRule type="cellIs" dxfId="199" priority="186" stopIfTrue="1" operator="lessThan">
      <formula>0</formula>
    </cfRule>
  </conditionalFormatting>
  <conditionalFormatting sqref="AD34">
    <cfRule type="cellIs" dxfId="198" priority="185" stopIfTrue="1" operator="lessThan">
      <formula>0</formula>
    </cfRule>
  </conditionalFormatting>
  <conditionalFormatting sqref="AD38">
    <cfRule type="cellIs" dxfId="197" priority="184" stopIfTrue="1" operator="lessThan">
      <formula>0</formula>
    </cfRule>
  </conditionalFormatting>
  <conditionalFormatting sqref="AD41">
    <cfRule type="cellIs" dxfId="196" priority="183" stopIfTrue="1" operator="lessThan">
      <formula>0</formula>
    </cfRule>
  </conditionalFormatting>
  <conditionalFormatting sqref="AD47">
    <cfRule type="cellIs" dxfId="195" priority="181" stopIfTrue="1" operator="lessThan">
      <formula>0</formula>
    </cfRule>
  </conditionalFormatting>
  <conditionalFormatting sqref="AD50">
    <cfRule type="cellIs" dxfId="194" priority="180" stopIfTrue="1" operator="lessThan">
      <formula>0</formula>
    </cfRule>
  </conditionalFormatting>
  <conditionalFormatting sqref="AD36">
    <cfRule type="cellIs" dxfId="193" priority="179" stopIfTrue="1" operator="lessThan">
      <formula>0</formula>
    </cfRule>
  </conditionalFormatting>
  <conditionalFormatting sqref="AD45">
    <cfRule type="cellIs" dxfId="192" priority="178" stopIfTrue="1" operator="lessThan">
      <formula>0</formula>
    </cfRule>
  </conditionalFormatting>
  <conditionalFormatting sqref="AD46">
    <cfRule type="cellIs" dxfId="191" priority="177" stopIfTrue="1" operator="lessThan">
      <formula>0</formula>
    </cfRule>
  </conditionalFormatting>
  <conditionalFormatting sqref="AD49">
    <cfRule type="cellIs" dxfId="190" priority="176" stopIfTrue="1" operator="lessThan">
      <formula>0</formula>
    </cfRule>
  </conditionalFormatting>
  <conditionalFormatting sqref="AD51">
    <cfRule type="cellIs" dxfId="189" priority="175" stopIfTrue="1" operator="lessThan">
      <formula>0</formula>
    </cfRule>
  </conditionalFormatting>
  <conditionalFormatting sqref="AD52">
    <cfRule type="cellIs" dxfId="188" priority="174" stopIfTrue="1" operator="lessThan">
      <formula>0</formula>
    </cfRule>
  </conditionalFormatting>
  <conditionalFormatting sqref="AD53">
    <cfRule type="cellIs" dxfId="187" priority="173" stopIfTrue="1" operator="lessThan">
      <formula>0</formula>
    </cfRule>
  </conditionalFormatting>
  <conditionalFormatting sqref="AD56">
    <cfRule type="cellIs" dxfId="186" priority="172" stopIfTrue="1" operator="lessThan">
      <formula>0</formula>
    </cfRule>
  </conditionalFormatting>
  <conditionalFormatting sqref="AD57">
    <cfRule type="cellIs" dxfId="185" priority="171" stopIfTrue="1" operator="lessThan">
      <formula>0</formula>
    </cfRule>
  </conditionalFormatting>
  <conditionalFormatting sqref="AI23">
    <cfRule type="cellIs" dxfId="184" priority="170" stopIfTrue="1" operator="lessThan">
      <formula>0</formula>
    </cfRule>
  </conditionalFormatting>
  <conditionalFormatting sqref="AI26">
    <cfRule type="cellIs" dxfId="183" priority="169" stopIfTrue="1" operator="lessThan">
      <formula>0</formula>
    </cfRule>
  </conditionalFormatting>
  <conditionalFormatting sqref="AI28">
    <cfRule type="cellIs" dxfId="182" priority="168" stopIfTrue="1" operator="lessThan">
      <formula>0</formula>
    </cfRule>
  </conditionalFormatting>
  <conditionalFormatting sqref="AI30">
    <cfRule type="cellIs" dxfId="181" priority="167" stopIfTrue="1" operator="lessThan">
      <formula>0</formula>
    </cfRule>
  </conditionalFormatting>
  <conditionalFormatting sqref="AI32">
    <cfRule type="cellIs" dxfId="180" priority="166" stopIfTrue="1" operator="lessThan">
      <formula>0</formula>
    </cfRule>
  </conditionalFormatting>
  <conditionalFormatting sqref="AI34">
    <cfRule type="cellIs" dxfId="179" priority="165" stopIfTrue="1" operator="lessThan">
      <formula>0</formula>
    </cfRule>
  </conditionalFormatting>
  <conditionalFormatting sqref="AI38">
    <cfRule type="cellIs" dxfId="178" priority="164" stopIfTrue="1" operator="lessThan">
      <formula>0</formula>
    </cfRule>
  </conditionalFormatting>
  <conditionalFormatting sqref="AI41">
    <cfRule type="cellIs" dxfId="177" priority="163" stopIfTrue="1" operator="lessThan">
      <formula>0</formula>
    </cfRule>
  </conditionalFormatting>
  <conditionalFormatting sqref="AI43">
    <cfRule type="cellIs" dxfId="176" priority="162" stopIfTrue="1" operator="lessThan">
      <formula>0</formula>
    </cfRule>
  </conditionalFormatting>
  <conditionalFormatting sqref="AI47">
    <cfRule type="cellIs" dxfId="175" priority="161" stopIfTrue="1" operator="lessThan">
      <formula>0</formula>
    </cfRule>
  </conditionalFormatting>
  <conditionalFormatting sqref="AI50">
    <cfRule type="cellIs" dxfId="174" priority="160" stopIfTrue="1" operator="lessThan">
      <formula>0</formula>
    </cfRule>
  </conditionalFormatting>
  <conditionalFormatting sqref="AI36">
    <cfRule type="cellIs" dxfId="173" priority="159" stopIfTrue="1" operator="lessThan">
      <formula>0</formula>
    </cfRule>
  </conditionalFormatting>
  <conditionalFormatting sqref="AI45">
    <cfRule type="cellIs" dxfId="172" priority="158" stopIfTrue="1" operator="lessThan">
      <formula>0</formula>
    </cfRule>
  </conditionalFormatting>
  <conditionalFormatting sqref="AI46">
    <cfRule type="cellIs" dxfId="171" priority="157" stopIfTrue="1" operator="lessThan">
      <formula>0</formula>
    </cfRule>
  </conditionalFormatting>
  <conditionalFormatting sqref="AI49">
    <cfRule type="cellIs" dxfId="170" priority="156" stopIfTrue="1" operator="lessThan">
      <formula>0</formula>
    </cfRule>
  </conditionalFormatting>
  <conditionalFormatting sqref="AI51">
    <cfRule type="cellIs" dxfId="169" priority="155" stopIfTrue="1" operator="lessThan">
      <formula>0</formula>
    </cfRule>
  </conditionalFormatting>
  <conditionalFormatting sqref="AI52">
    <cfRule type="cellIs" dxfId="168" priority="154" stopIfTrue="1" operator="lessThan">
      <formula>0</formula>
    </cfRule>
  </conditionalFormatting>
  <conditionalFormatting sqref="AI53">
    <cfRule type="cellIs" dxfId="167" priority="153" stopIfTrue="1" operator="lessThan">
      <formula>0</formula>
    </cfRule>
  </conditionalFormatting>
  <conditionalFormatting sqref="AI56">
    <cfRule type="cellIs" dxfId="166" priority="152" stopIfTrue="1" operator="lessThan">
      <formula>0</formula>
    </cfRule>
  </conditionalFormatting>
  <conditionalFormatting sqref="AI57">
    <cfRule type="cellIs" dxfId="165" priority="151" stopIfTrue="1" operator="lessThan">
      <formula>0</formula>
    </cfRule>
  </conditionalFormatting>
  <conditionalFormatting sqref="J56">
    <cfRule type="cellIs" dxfId="164" priority="146" stopIfTrue="1" operator="lessThan">
      <formula>0</formula>
    </cfRule>
  </conditionalFormatting>
  <conditionalFormatting sqref="K56:O56">
    <cfRule type="cellIs" dxfId="163" priority="145" stopIfTrue="1" operator="lessThan">
      <formula>0</formula>
    </cfRule>
  </conditionalFormatting>
  <conditionalFormatting sqref="J57">
    <cfRule type="cellIs" dxfId="162" priority="144" stopIfTrue="1" operator="lessThan">
      <formula>0</formula>
    </cfRule>
  </conditionalFormatting>
  <conditionalFormatting sqref="K57:O57">
    <cfRule type="cellIs" dxfId="161" priority="143" stopIfTrue="1" operator="lessThan">
      <formula>0</formula>
    </cfRule>
  </conditionalFormatting>
  <conditionalFormatting sqref="P56">
    <cfRule type="cellIs" dxfId="160" priority="142" stopIfTrue="1" operator="lessThan">
      <formula>0</formula>
    </cfRule>
  </conditionalFormatting>
  <conditionalFormatting sqref="Q56:W56">
    <cfRule type="cellIs" dxfId="159" priority="141" stopIfTrue="1" operator="lessThan">
      <formula>0</formula>
    </cfRule>
  </conditionalFormatting>
  <conditionalFormatting sqref="P57">
    <cfRule type="cellIs" dxfId="158" priority="140" stopIfTrue="1" operator="lessThan">
      <formula>0</formula>
    </cfRule>
  </conditionalFormatting>
  <conditionalFormatting sqref="Q57:W57">
    <cfRule type="cellIs" dxfId="157" priority="139" stopIfTrue="1" operator="lessThan">
      <formula>0</formula>
    </cfRule>
  </conditionalFormatting>
  <conditionalFormatting sqref="X56:Z56">
    <cfRule type="cellIs" dxfId="156" priority="138" stopIfTrue="1" operator="lessThan">
      <formula>0</formula>
    </cfRule>
  </conditionalFormatting>
  <conditionalFormatting sqref="X57:Z57">
    <cfRule type="cellIs" dxfId="155" priority="137" stopIfTrue="1" operator="lessThan">
      <formula>0</formula>
    </cfRule>
  </conditionalFormatting>
  <conditionalFormatting sqref="AA56:AC56">
    <cfRule type="cellIs" dxfId="154" priority="136" stopIfTrue="1" operator="lessThan">
      <formula>0</formula>
    </cfRule>
  </conditionalFormatting>
  <conditionalFormatting sqref="AA57:AC57">
    <cfRule type="cellIs" dxfId="153" priority="135" stopIfTrue="1" operator="lessThan">
      <formula>0</formula>
    </cfRule>
  </conditionalFormatting>
  <conditionalFormatting sqref="AV56">
    <cfRule type="cellIs" dxfId="152" priority="133" stopIfTrue="1" operator="lessThan">
      <formula>0</formula>
    </cfRule>
  </conditionalFormatting>
  <conditionalFormatting sqref="AV57">
    <cfRule type="cellIs" dxfId="151" priority="131" stopIfTrue="1" operator="lessThan">
      <formula>0</formula>
    </cfRule>
  </conditionalFormatting>
  <conditionalFormatting sqref="AU23">
    <cfRule type="cellIs" dxfId="150" priority="104" stopIfTrue="1" operator="lessThan">
      <formula>0</formula>
    </cfRule>
  </conditionalFormatting>
  <conditionalFormatting sqref="AU32">
    <cfRule type="cellIs" dxfId="149" priority="92" stopIfTrue="1" operator="lessThan">
      <formula>0</formula>
    </cfRule>
  </conditionalFormatting>
  <conditionalFormatting sqref="AS36">
    <cfRule type="cellIs" dxfId="148" priority="88" stopIfTrue="1" operator="lessThan">
      <formula>0</formula>
    </cfRule>
  </conditionalFormatting>
  <conditionalFormatting sqref="AT36">
    <cfRule type="cellIs" dxfId="147" priority="87" stopIfTrue="1" operator="lessThan">
      <formula>0</formula>
    </cfRule>
  </conditionalFormatting>
  <conditionalFormatting sqref="AU38">
    <cfRule type="cellIs" dxfId="146" priority="83" stopIfTrue="1" operator="lessThan">
      <formula>0</formula>
    </cfRule>
  </conditionalFormatting>
  <conditionalFormatting sqref="AS41">
    <cfRule type="cellIs" dxfId="145" priority="82" stopIfTrue="1" operator="lessThan">
      <formula>0</formula>
    </cfRule>
  </conditionalFormatting>
  <conditionalFormatting sqref="AT43">
    <cfRule type="cellIs" dxfId="144" priority="78" stopIfTrue="1" operator="lessThan">
      <formula>0</formula>
    </cfRule>
  </conditionalFormatting>
  <conditionalFormatting sqref="AU43">
    <cfRule type="cellIs" dxfId="143" priority="77" stopIfTrue="1" operator="lessThan">
      <formula>0</formula>
    </cfRule>
  </conditionalFormatting>
  <conditionalFormatting sqref="AS46">
    <cfRule type="cellIs" dxfId="142" priority="73" stopIfTrue="1" operator="lessThan">
      <formula>0</formula>
    </cfRule>
  </conditionalFormatting>
  <conditionalFormatting sqref="AT46">
    <cfRule type="cellIs" dxfId="141" priority="72" stopIfTrue="1" operator="lessThan">
      <formula>0</formula>
    </cfRule>
  </conditionalFormatting>
  <conditionalFormatting sqref="AS49">
    <cfRule type="cellIs" dxfId="140" priority="67" stopIfTrue="1" operator="lessThan">
      <formula>0</formula>
    </cfRule>
  </conditionalFormatting>
  <conditionalFormatting sqref="AT50">
    <cfRule type="cellIs" dxfId="139" priority="63" stopIfTrue="1" operator="lessThan">
      <formula>0</formula>
    </cfRule>
  </conditionalFormatting>
  <conditionalFormatting sqref="AU50">
    <cfRule type="cellIs" dxfId="138" priority="62" stopIfTrue="1" operator="lessThan">
      <formula>0</formula>
    </cfRule>
  </conditionalFormatting>
  <conditionalFormatting sqref="AS52">
    <cfRule type="cellIs" dxfId="137" priority="58" stopIfTrue="1" operator="lessThan">
      <formula>0</formula>
    </cfRule>
  </conditionalFormatting>
  <conditionalFormatting sqref="AU53">
    <cfRule type="cellIs" dxfId="136" priority="53" stopIfTrue="1" operator="lessThan">
      <formula>0</formula>
    </cfRule>
  </conditionalFormatting>
  <conditionalFormatting sqref="AS56">
    <cfRule type="cellIs" dxfId="135" priority="52" stopIfTrue="1" operator="lessThan">
      <formula>0</formula>
    </cfRule>
  </conditionalFormatting>
  <conditionalFormatting sqref="AS23">
    <cfRule type="cellIs" dxfId="134" priority="106" stopIfTrue="1" operator="lessThan">
      <formula>0</formula>
    </cfRule>
  </conditionalFormatting>
  <conditionalFormatting sqref="AU26">
    <cfRule type="cellIs" dxfId="133" priority="101" stopIfTrue="1" operator="lessThan">
      <formula>0</formula>
    </cfRule>
  </conditionalFormatting>
  <conditionalFormatting sqref="AS28">
    <cfRule type="cellIs" dxfId="132" priority="100" stopIfTrue="1" operator="lessThan">
      <formula>0</formula>
    </cfRule>
  </conditionalFormatting>
  <conditionalFormatting sqref="AU28">
    <cfRule type="cellIs" dxfId="131" priority="98" stopIfTrue="1" operator="lessThan">
      <formula>0</formula>
    </cfRule>
  </conditionalFormatting>
  <conditionalFormatting sqref="AS30">
    <cfRule type="cellIs" dxfId="130" priority="97" stopIfTrue="1" operator="lessThan">
      <formula>0</formula>
    </cfRule>
  </conditionalFormatting>
  <conditionalFormatting sqref="AU30">
    <cfRule type="cellIs" dxfId="129" priority="95" stopIfTrue="1" operator="lessThan">
      <formula>0</formula>
    </cfRule>
  </conditionalFormatting>
  <conditionalFormatting sqref="AS32">
    <cfRule type="cellIs" dxfId="128" priority="94" stopIfTrue="1" operator="lessThan">
      <formula>0</formula>
    </cfRule>
  </conditionalFormatting>
  <conditionalFormatting sqref="AS34">
    <cfRule type="cellIs" dxfId="127" priority="91" stopIfTrue="1" operator="lessThan">
      <formula>0</formula>
    </cfRule>
  </conditionalFormatting>
  <conditionalFormatting sqref="AT34">
    <cfRule type="cellIs" dxfId="126" priority="90" stopIfTrue="1" operator="lessThan">
      <formula>0</formula>
    </cfRule>
  </conditionalFormatting>
  <conditionalFormatting sqref="AU34">
    <cfRule type="cellIs" dxfId="125" priority="89" stopIfTrue="1" operator="lessThan">
      <formula>0</formula>
    </cfRule>
  </conditionalFormatting>
  <conditionalFormatting sqref="AU36">
    <cfRule type="cellIs" dxfId="124" priority="86" stopIfTrue="1" operator="lessThan">
      <formula>0</formula>
    </cfRule>
  </conditionalFormatting>
  <conditionalFormatting sqref="AS38">
    <cfRule type="cellIs" dxfId="123" priority="85" stopIfTrue="1" operator="lessThan">
      <formula>0</formula>
    </cfRule>
  </conditionalFormatting>
  <conditionalFormatting sqref="AT38">
    <cfRule type="cellIs" dxfId="122" priority="84" stopIfTrue="1" operator="lessThan">
      <formula>0</formula>
    </cfRule>
  </conditionalFormatting>
  <conditionalFormatting sqref="AT41">
    <cfRule type="cellIs" dxfId="121" priority="81" stopIfTrue="1" operator="lessThan">
      <formula>0</formula>
    </cfRule>
  </conditionalFormatting>
  <conditionalFormatting sqref="AU41">
    <cfRule type="cellIs" dxfId="120" priority="80" stopIfTrue="1" operator="lessThan">
      <formula>0</formula>
    </cfRule>
  </conditionalFormatting>
  <conditionalFormatting sqref="AS43">
    <cfRule type="cellIs" dxfId="119" priority="79" stopIfTrue="1" operator="lessThan">
      <formula>0</formula>
    </cfRule>
  </conditionalFormatting>
  <conditionalFormatting sqref="AU46">
    <cfRule type="cellIs" dxfId="118" priority="71" stopIfTrue="1" operator="lessThan">
      <formula>0</formula>
    </cfRule>
  </conditionalFormatting>
  <conditionalFormatting sqref="AS47">
    <cfRule type="cellIs" dxfId="117" priority="70" stopIfTrue="1" operator="lessThan">
      <formula>0</formula>
    </cfRule>
  </conditionalFormatting>
  <conditionalFormatting sqref="AT47">
    <cfRule type="cellIs" dxfId="116" priority="69" stopIfTrue="1" operator="lessThan">
      <formula>0</formula>
    </cfRule>
  </conditionalFormatting>
  <conditionalFormatting sqref="AT49">
    <cfRule type="cellIs" dxfId="115" priority="66" stopIfTrue="1" operator="lessThan">
      <formula>0</formula>
    </cfRule>
  </conditionalFormatting>
  <conditionalFormatting sqref="AU49">
    <cfRule type="cellIs" dxfId="114" priority="65" stopIfTrue="1" operator="lessThan">
      <formula>0</formula>
    </cfRule>
  </conditionalFormatting>
  <conditionalFormatting sqref="AS50">
    <cfRule type="cellIs" dxfId="113" priority="64" stopIfTrue="1" operator="lessThan">
      <formula>0</formula>
    </cfRule>
  </conditionalFormatting>
  <conditionalFormatting sqref="AS51">
    <cfRule type="cellIs" dxfId="112" priority="61" stopIfTrue="1" operator="lessThan">
      <formula>0</formula>
    </cfRule>
  </conditionalFormatting>
  <conditionalFormatting sqref="AT51">
    <cfRule type="cellIs" dxfId="111" priority="60" stopIfTrue="1" operator="lessThan">
      <formula>0</formula>
    </cfRule>
  </conditionalFormatting>
  <conditionalFormatting sqref="AU52">
    <cfRule type="cellIs" dxfId="110" priority="56" stopIfTrue="1" operator="lessThan">
      <formula>0</formula>
    </cfRule>
  </conditionalFormatting>
  <conditionalFormatting sqref="AS53">
    <cfRule type="cellIs" dxfId="109" priority="55" stopIfTrue="1" operator="lessThan">
      <formula>0</formula>
    </cfRule>
  </conditionalFormatting>
  <conditionalFormatting sqref="AT53">
    <cfRule type="cellIs" dxfId="108" priority="54" stopIfTrue="1" operator="lessThan">
      <formula>0</formula>
    </cfRule>
  </conditionalFormatting>
  <conditionalFormatting sqref="AT56">
    <cfRule type="cellIs" dxfId="107" priority="51" stopIfTrue="1" operator="lessThan">
      <formula>0</formula>
    </cfRule>
  </conditionalFormatting>
  <conditionalFormatting sqref="AU56">
    <cfRule type="cellIs" dxfId="106" priority="50" stopIfTrue="1" operator="lessThan">
      <formula>0</formula>
    </cfRule>
  </conditionalFormatting>
  <conditionalFormatting sqref="AS45">
    <cfRule type="cellIs" dxfId="105" priority="46" stopIfTrue="1" operator="lessThan">
      <formula>0</formula>
    </cfRule>
  </conditionalFormatting>
  <conditionalFormatting sqref="AT45">
    <cfRule type="cellIs" dxfId="104" priority="45" stopIfTrue="1" operator="lessThan">
      <formula>0</formula>
    </cfRule>
  </conditionalFormatting>
  <conditionalFormatting sqref="AU45">
    <cfRule type="cellIs" dxfId="103" priority="44" stopIfTrue="1" operator="lessThan">
      <formula>0</formula>
    </cfRule>
  </conditionalFormatting>
  <conditionalFormatting sqref="AT5:AT7">
    <cfRule type="cellIs" dxfId="102" priority="43" stopIfTrue="1" operator="lessThan">
      <formula>0</formula>
    </cfRule>
  </conditionalFormatting>
  <conditionalFormatting sqref="AU6">
    <cfRule type="cellIs" dxfId="101" priority="42" stopIfTrue="1" operator="lessThan">
      <formula>0</formula>
    </cfRule>
  </conditionalFormatting>
  <conditionalFormatting sqref="AU7">
    <cfRule type="cellIs" dxfId="100" priority="41" stopIfTrue="1" operator="lessThan">
      <formula>0</formula>
    </cfRule>
  </conditionalFormatting>
  <conditionalFormatting sqref="AS11:AS14">
    <cfRule type="cellIs" dxfId="99" priority="40" stopIfTrue="1" operator="lessThan">
      <formula>0</formula>
    </cfRule>
  </conditionalFormatting>
  <conditionalFormatting sqref="AT11:AT14">
    <cfRule type="cellIs" dxfId="98" priority="39" stopIfTrue="1" operator="lessThan">
      <formula>0</formula>
    </cfRule>
  </conditionalFormatting>
  <conditionalFormatting sqref="AU11:AU14">
    <cfRule type="cellIs" dxfId="97" priority="38" stopIfTrue="1" operator="lessThan">
      <formula>0</formula>
    </cfRule>
  </conditionalFormatting>
  <conditionalFormatting sqref="AS18:AS19 AU19">
    <cfRule type="cellIs" dxfId="96" priority="37" stopIfTrue="1" operator="lessThan">
      <formula>0</formula>
    </cfRule>
  </conditionalFormatting>
  <conditionalFormatting sqref="AT18:AT19">
    <cfRule type="cellIs" dxfId="95" priority="36" stopIfTrue="1" operator="lessThan">
      <formula>0</formula>
    </cfRule>
  </conditionalFormatting>
  <conditionalFormatting sqref="AU18">
    <cfRule type="cellIs" dxfId="94" priority="35" stopIfTrue="1" operator="lessThan">
      <formula>0</formula>
    </cfRule>
  </conditionalFormatting>
  <conditionalFormatting sqref="AT23">
    <cfRule type="cellIs" dxfId="93" priority="34" stopIfTrue="1" operator="lessThan">
      <formula>0</formula>
    </cfRule>
  </conditionalFormatting>
  <conditionalFormatting sqref="AT26">
    <cfRule type="cellIs" dxfId="92" priority="33" stopIfTrue="1" operator="lessThan">
      <formula>0</formula>
    </cfRule>
  </conditionalFormatting>
  <conditionalFormatting sqref="AT28">
    <cfRule type="cellIs" dxfId="91" priority="32" stopIfTrue="1" operator="lessThan">
      <formula>0</formula>
    </cfRule>
  </conditionalFormatting>
  <conditionalFormatting sqref="AT30">
    <cfRule type="cellIs" dxfId="90" priority="31" stopIfTrue="1" operator="lessThan">
      <formula>0</formula>
    </cfRule>
  </conditionalFormatting>
  <conditionalFormatting sqref="AT32">
    <cfRule type="cellIs" dxfId="89" priority="30" stopIfTrue="1" operator="lessThan">
      <formula>0</formula>
    </cfRule>
  </conditionalFormatting>
  <conditionalFormatting sqref="AN18:AR19">
    <cfRule type="cellIs" dxfId="88" priority="29" stopIfTrue="1" operator="lessThan">
      <formula>0</formula>
    </cfRule>
  </conditionalFormatting>
  <conditionalFormatting sqref="AO10:AR11">
    <cfRule type="cellIs" dxfId="87" priority="28" stopIfTrue="1" operator="lessThan">
      <formula>0</formula>
    </cfRule>
  </conditionalFormatting>
  <conditionalFormatting sqref="AN13:AR14">
    <cfRule type="cellIs" dxfId="86" priority="27" stopIfTrue="1" operator="lessThan">
      <formula>0</formula>
    </cfRule>
  </conditionalFormatting>
  <conditionalFormatting sqref="AN11:AN12">
    <cfRule type="cellIs" dxfId="85" priority="26" stopIfTrue="1" operator="lessThan">
      <formula>0</formula>
    </cfRule>
  </conditionalFormatting>
  <conditionalFormatting sqref="AN9">
    <cfRule type="cellIs" dxfId="84" priority="25" stopIfTrue="1" operator="lessThan">
      <formula>0</formula>
    </cfRule>
  </conditionalFormatting>
  <conditionalFormatting sqref="AN6:AR7">
    <cfRule type="cellIs" dxfId="83" priority="24" stopIfTrue="1" operator="lessThan">
      <formula>0</formula>
    </cfRule>
  </conditionalFormatting>
  <conditionalFormatting sqref="AO24:AR24">
    <cfRule type="cellIs" dxfId="82" priority="23" stopIfTrue="1" operator="lessThan">
      <formula>0</formula>
    </cfRule>
  </conditionalFormatting>
  <conditionalFormatting sqref="AN23">
    <cfRule type="cellIs" dxfId="81" priority="22" stopIfTrue="1" operator="lessThan">
      <formula>0</formula>
    </cfRule>
  </conditionalFormatting>
  <conditionalFormatting sqref="AN26">
    <cfRule type="cellIs" dxfId="80" priority="21" stopIfTrue="1" operator="lessThan">
      <formula>0</formula>
    </cfRule>
  </conditionalFormatting>
  <conditionalFormatting sqref="AO27:AR27">
    <cfRule type="cellIs" dxfId="79" priority="20" stopIfTrue="1" operator="lessThan">
      <formula>0</formula>
    </cfRule>
  </conditionalFormatting>
  <conditionalFormatting sqref="AN28">
    <cfRule type="cellIs" dxfId="78" priority="19" stopIfTrue="1" operator="lessThan">
      <formula>0</formula>
    </cfRule>
  </conditionalFormatting>
  <conditionalFormatting sqref="AN30">
    <cfRule type="cellIs" dxfId="77" priority="18" stopIfTrue="1" operator="lessThan">
      <formula>0</formula>
    </cfRule>
  </conditionalFormatting>
  <conditionalFormatting sqref="AN32">
    <cfRule type="cellIs" dxfId="76" priority="17" stopIfTrue="1" operator="lessThan">
      <formula>0</formula>
    </cfRule>
  </conditionalFormatting>
  <conditionalFormatting sqref="AO31:AR31">
    <cfRule type="cellIs" dxfId="75" priority="16" stopIfTrue="1" operator="lessThan">
      <formula>0</formula>
    </cfRule>
  </conditionalFormatting>
  <conditionalFormatting sqref="AN34">
    <cfRule type="cellIs" dxfId="74" priority="15" stopIfTrue="1" operator="lessThan">
      <formula>0</formula>
    </cfRule>
  </conditionalFormatting>
  <conditionalFormatting sqref="AN36">
    <cfRule type="cellIs" dxfId="73" priority="14" stopIfTrue="1" operator="lessThan">
      <formula>0</formula>
    </cfRule>
  </conditionalFormatting>
  <conditionalFormatting sqref="AN38">
    <cfRule type="cellIs" dxfId="72" priority="13" stopIfTrue="1" operator="lessThan">
      <formula>0</formula>
    </cfRule>
  </conditionalFormatting>
  <conditionalFormatting sqref="AO36:AR36">
    <cfRule type="cellIs" dxfId="71" priority="12" stopIfTrue="1" operator="lessThan">
      <formula>0</formula>
    </cfRule>
  </conditionalFormatting>
  <conditionalFormatting sqref="AO35:AR35">
    <cfRule type="cellIs" dxfId="70" priority="11" stopIfTrue="1" operator="lessThan">
      <formula>0</formula>
    </cfRule>
  </conditionalFormatting>
  <conditionalFormatting sqref="AO39:AR39">
    <cfRule type="cellIs" dxfId="69" priority="10" stopIfTrue="1" operator="lessThan">
      <formula>0</formula>
    </cfRule>
  </conditionalFormatting>
  <conditionalFormatting sqref="AN41">
    <cfRule type="cellIs" dxfId="68" priority="9" stopIfTrue="1" operator="lessThan">
      <formula>0</formula>
    </cfRule>
  </conditionalFormatting>
  <conditionalFormatting sqref="AN43">
    <cfRule type="cellIs" dxfId="67" priority="8" stopIfTrue="1" operator="lessThan">
      <formula>0</formula>
    </cfRule>
  </conditionalFormatting>
  <conditionalFormatting sqref="AN45:AN47">
    <cfRule type="cellIs" dxfId="66" priority="7" stopIfTrue="1" operator="lessThan">
      <formula>0</formula>
    </cfRule>
  </conditionalFormatting>
  <conditionalFormatting sqref="AO42:AR42">
    <cfRule type="cellIs" dxfId="65" priority="6" stopIfTrue="1" operator="lessThan">
      <formula>0</formula>
    </cfRule>
  </conditionalFormatting>
  <conditionalFormatting sqref="AO45:AR46">
    <cfRule type="cellIs" dxfId="64" priority="5" stopIfTrue="1" operator="lessThan">
      <formula>0</formula>
    </cfRule>
  </conditionalFormatting>
  <conditionalFormatting sqref="AN49:AN53">
    <cfRule type="cellIs" dxfId="63" priority="4" stopIfTrue="1" operator="lessThan">
      <formula>0</formula>
    </cfRule>
  </conditionalFormatting>
  <conditionalFormatting sqref="AO49:AR49">
    <cfRule type="cellIs" dxfId="62" priority="3" stopIfTrue="1" operator="lessThan">
      <formula>0</formula>
    </cfRule>
  </conditionalFormatting>
  <conditionalFormatting sqref="AO51:AR53">
    <cfRule type="cellIs" dxfId="61" priority="2" stopIfTrue="1" operator="lessThan">
      <formula>0</formula>
    </cfRule>
  </conditionalFormatting>
  <conditionalFormatting sqref="AN56:AR57">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D16" activePane="bottomRight" state="frozen"/>
      <selection activeCell="B1" sqref="B1"/>
      <selection pane="topRight" activeCell="B1" sqref="B1"/>
      <selection pane="bottomLeft" activeCell="B1" sqref="B1"/>
      <selection pane="bottomRight" activeCell="I32" sqref="I32"/>
    </sheetView>
  </sheetViews>
  <sheetFormatPr defaultColWidth="0" defaultRowHeight="13.2" x14ac:dyDescent="0.25"/>
  <cols>
    <col min="1" max="1" width="11.44140625" style="111" hidden="1" customWidth="1"/>
    <col min="2" max="2" width="68.6640625" style="22" customWidth="1"/>
    <col min="3" max="13" width="19.44140625" style="12" customWidth="1"/>
    <col min="14" max="14" width="19.44140625" style="11" customWidth="1"/>
    <col min="15" max="40" width="19.44140625" style="12" customWidth="1"/>
    <col min="41" max="41" width="9.33203125" style="12" customWidth="1"/>
    <col min="42" max="42" width="9.33203125" style="12" hidden="1" customWidth="1"/>
    <col min="43" max="16384" width="9.33203125" style="12" hidden="1"/>
  </cols>
  <sheetData>
    <row r="1" spans="1:40" ht="19.2" x14ac:dyDescent="0.25">
      <c r="B1" s="96" t="s">
        <v>414</v>
      </c>
    </row>
    <row r="3" spans="1:40" s="17" customFormat="1" ht="91.95" customHeight="1" x14ac:dyDescent="0.25">
      <c r="A3" s="111"/>
      <c r="B3" s="398" t="s">
        <v>348</v>
      </c>
      <c r="C3" s="394" t="s">
        <v>351</v>
      </c>
      <c r="D3" s="395" t="s">
        <v>352</v>
      </c>
      <c r="E3" s="395" t="s">
        <v>353</v>
      </c>
      <c r="F3" s="395" t="s">
        <v>354</v>
      </c>
      <c r="G3" s="396" t="s">
        <v>355</v>
      </c>
      <c r="H3" s="394" t="s">
        <v>356</v>
      </c>
      <c r="I3" s="395" t="s">
        <v>357</v>
      </c>
      <c r="J3" s="395" t="s">
        <v>358</v>
      </c>
      <c r="K3" s="395" t="s">
        <v>359</v>
      </c>
      <c r="L3" s="395" t="s">
        <v>360</v>
      </c>
      <c r="M3" s="394" t="s">
        <v>361</v>
      </c>
      <c r="N3" s="395" t="s">
        <v>362</v>
      </c>
      <c r="O3" s="395" t="s">
        <v>363</v>
      </c>
      <c r="P3" s="395" t="s">
        <v>364</v>
      </c>
      <c r="Q3" s="394" t="s">
        <v>365</v>
      </c>
      <c r="R3" s="395" t="s">
        <v>366</v>
      </c>
      <c r="S3" s="395" t="s">
        <v>367</v>
      </c>
      <c r="T3" s="395" t="s">
        <v>368</v>
      </c>
      <c r="U3" s="394" t="s">
        <v>369</v>
      </c>
      <c r="V3" s="395" t="s">
        <v>370</v>
      </c>
      <c r="W3" s="395" t="s">
        <v>371</v>
      </c>
      <c r="X3" s="395" t="s">
        <v>413</v>
      </c>
      <c r="Y3" s="394" t="s">
        <v>372</v>
      </c>
      <c r="Z3" s="395" t="s">
        <v>373</v>
      </c>
      <c r="AA3" s="395" t="s">
        <v>374</v>
      </c>
      <c r="AB3" s="395" t="s">
        <v>375</v>
      </c>
      <c r="AC3" s="394" t="s">
        <v>376</v>
      </c>
      <c r="AD3" s="395" t="s">
        <v>377</v>
      </c>
      <c r="AE3" s="395" t="s">
        <v>378</v>
      </c>
      <c r="AF3" s="395" t="s">
        <v>379</v>
      </c>
      <c r="AG3" s="394" t="s">
        <v>380</v>
      </c>
      <c r="AH3" s="395" t="s">
        <v>381</v>
      </c>
      <c r="AI3" s="395" t="s">
        <v>382</v>
      </c>
      <c r="AJ3" s="395" t="s">
        <v>383</v>
      </c>
      <c r="AK3" s="394" t="s">
        <v>384</v>
      </c>
      <c r="AL3" s="395" t="s">
        <v>385</v>
      </c>
      <c r="AM3" s="395" t="s">
        <v>386</v>
      </c>
      <c r="AN3" s="411" t="s">
        <v>387</v>
      </c>
    </row>
    <row r="4" spans="1:40" ht="17.399999999999999" thickBot="1" x14ac:dyDescent="0.35">
      <c r="B4" s="397" t="s">
        <v>312</v>
      </c>
      <c r="C4" s="385"/>
      <c r="D4" s="384"/>
      <c r="E4" s="384"/>
      <c r="F4" s="384"/>
      <c r="G4" s="386"/>
      <c r="H4" s="385"/>
      <c r="I4" s="384"/>
      <c r="J4" s="384"/>
      <c r="K4" s="384"/>
      <c r="L4" s="384"/>
      <c r="M4" s="385"/>
      <c r="N4" s="384"/>
      <c r="O4" s="384"/>
      <c r="P4" s="384"/>
      <c r="Q4" s="385"/>
      <c r="R4" s="384"/>
      <c r="S4" s="384"/>
      <c r="T4" s="384"/>
      <c r="U4" s="385"/>
      <c r="V4" s="384"/>
      <c r="W4" s="384"/>
      <c r="X4" s="384"/>
      <c r="Y4" s="385"/>
      <c r="Z4" s="384"/>
      <c r="AA4" s="384"/>
      <c r="AB4" s="384"/>
      <c r="AC4" s="385"/>
      <c r="AD4" s="384"/>
      <c r="AE4" s="384"/>
      <c r="AF4" s="384"/>
      <c r="AG4" s="385"/>
      <c r="AH4" s="384"/>
      <c r="AI4" s="384"/>
      <c r="AJ4" s="384"/>
      <c r="AK4" s="385"/>
      <c r="AL4" s="384"/>
      <c r="AM4" s="384"/>
      <c r="AN4" s="413"/>
    </row>
    <row r="5" spans="1:40" s="17" customFormat="1" ht="13.8" thickTop="1" x14ac:dyDescent="0.25">
      <c r="A5" s="111"/>
      <c r="B5" s="400" t="s">
        <v>308</v>
      </c>
      <c r="C5" s="390"/>
      <c r="D5" s="391"/>
      <c r="E5" s="428"/>
      <c r="F5" s="428"/>
      <c r="G5" s="422"/>
      <c r="H5" s="390"/>
      <c r="I5" s="391"/>
      <c r="J5" s="428"/>
      <c r="K5" s="428"/>
      <c r="L5" s="422"/>
      <c r="M5" s="390"/>
      <c r="N5" s="391"/>
      <c r="O5" s="428"/>
      <c r="P5" s="428"/>
      <c r="Q5" s="390"/>
      <c r="R5" s="391"/>
      <c r="S5" s="428"/>
      <c r="T5" s="428"/>
      <c r="U5" s="390"/>
      <c r="V5" s="391"/>
      <c r="W5" s="496"/>
      <c r="X5" s="496"/>
      <c r="Y5" s="390"/>
      <c r="Z5" s="391"/>
      <c r="AA5" s="428"/>
      <c r="AB5" s="428"/>
      <c r="AC5" s="429"/>
      <c r="AD5" s="428"/>
      <c r="AE5" s="428"/>
      <c r="AF5" s="428"/>
      <c r="AG5" s="429"/>
      <c r="AH5" s="428"/>
      <c r="AI5" s="428"/>
      <c r="AJ5" s="428"/>
      <c r="AK5" s="390"/>
      <c r="AL5" s="391"/>
      <c r="AM5" s="428"/>
      <c r="AN5" s="430"/>
    </row>
    <row r="6" spans="1:40" s="17" customFormat="1" ht="26.4" x14ac:dyDescent="0.25">
      <c r="A6" s="111"/>
      <c r="B6" s="401" t="s">
        <v>309</v>
      </c>
      <c r="C6" s="387"/>
      <c r="D6" s="388"/>
      <c r="E6" s="5">
        <f>SUM('Pt 1 Summary of Data'!E$12,'Pt 1 Summary of Data'!E$22)+SUM('Pt 1 Summary of Data'!G$12,'Pt 1 Summary of Data'!G$22)-SUM('Pt 1 Summary of Data'!H$12,'Pt 1 Summary of Data'!H$22)</f>
        <v>17799756.449497581</v>
      </c>
      <c r="F6" s="5">
        <f>SUM(C6:E6)</f>
        <v>17799756.449497581</v>
      </c>
      <c r="G6" s="3">
        <f>SUM('Pt 1 Summary of Data'!I$12,'Pt 1 Summary of Data'!I$22)</f>
        <v>17799756</v>
      </c>
      <c r="H6" s="387"/>
      <c r="I6" s="388"/>
      <c r="J6" s="5">
        <f>SUM('Pt 1 Summary of Data'!K$12,'Pt 1 Summary of Data'!K$22)+SUM('Pt 1 Summary of Data'!M$12,'Pt 1 Summary of Data'!M$22)-SUM('Pt 1 Summary of Data'!N$12,'Pt 1 Summary of Data'!N$22)</f>
        <v>0</v>
      </c>
      <c r="K6" s="5">
        <f>SUM(H6:J6)</f>
        <v>0</v>
      </c>
      <c r="L6" s="3">
        <f>SUM('Pt 1 Summary of Data'!O$12,'Pt 1 Summary of Data'!O$22)</f>
        <v>0</v>
      </c>
      <c r="M6" s="387"/>
      <c r="N6" s="388"/>
      <c r="O6" s="5">
        <f>SUM('Pt 1 Summary of Data'!Q$12,'Pt 1 Summary of Data'!Q$22)+SUM('Pt 1 Summary of Data'!S$12,'Pt 1 Summary of Data'!S$22)-SUM('Pt 1 Summary of Data'!T$12,'Pt 1 Summary of Data'!T$22)</f>
        <v>0</v>
      </c>
      <c r="P6" s="5">
        <f>SUM(M6:O6)</f>
        <v>0</v>
      </c>
      <c r="Q6" s="387"/>
      <c r="R6" s="388"/>
      <c r="S6" s="5">
        <f>SUM('Pt 1 Summary of Data'!V$12,'Pt 1 Summary of Data'!V$22)</f>
        <v>0</v>
      </c>
      <c r="T6" s="5">
        <f>SUM(Q6:S6)</f>
        <v>0</v>
      </c>
      <c r="U6" s="387"/>
      <c r="V6" s="388"/>
      <c r="W6" s="5">
        <f>SUM('Pt 1 Summary of Data'!Y$12,'Pt 1 Summary of Data'!Y$22)</f>
        <v>0</v>
      </c>
      <c r="X6" s="5">
        <f>SUM(U6:W6)</f>
        <v>0</v>
      </c>
      <c r="Y6" s="387"/>
      <c r="Z6" s="388"/>
      <c r="AA6" s="5">
        <f>SUM('Pt 1 Summary of Data'!AB$12,'Pt 1 Summary of Data'!AB$22)</f>
        <v>0</v>
      </c>
      <c r="AB6" s="5">
        <f>SUM(Y6:AA6)</f>
        <v>0</v>
      </c>
      <c r="AC6" s="417"/>
      <c r="AD6" s="415"/>
      <c r="AE6" s="415"/>
      <c r="AF6" s="415"/>
      <c r="AG6" s="417"/>
      <c r="AH6" s="415"/>
      <c r="AI6" s="415"/>
      <c r="AJ6" s="415"/>
      <c r="AK6" s="387"/>
      <c r="AL6" s="388"/>
      <c r="AM6" s="5">
        <f>SUM('Pt 1 Summary of Data'!AO$12,'Pt 1 Summary of Data'!AO$22)+SUM('Pt 1 Summary of Data'!AQ$12,'Pt 1 Summary of Data'!AQ$22)-SUM('Pt 1 Summary of Data'!AR$12,'Pt 1 Summary of Data'!AR$22)</f>
        <v>0</v>
      </c>
      <c r="AN6" s="459">
        <f>SUM(AK6:AM6)</f>
        <v>0</v>
      </c>
    </row>
    <row r="7" spans="1:40" x14ac:dyDescent="0.25">
      <c r="B7" s="401" t="s">
        <v>310</v>
      </c>
      <c r="C7" s="387"/>
      <c r="D7" s="388"/>
      <c r="E7" s="5">
        <f>SUM('Pt 1 Summary of Data'!E$37:E$41)+SUM('Pt 1 Summary of Data'!G$37:G$41)-SUM('Pt 1 Summary of Data'!H$37:H$41)+MAX(0,MIN('Pt 1 Summary of Data'!E$42+'Pt 1 Summary of Data'!G$42-'Pt 1 Summary of Data'!H$42,0.3%*('Pt 1 Summary of Data'!E$5+'Pt 1 Summary of Data'!G$5-'Pt 1 Summary of Data'!H$5-SUM(E$9:E$11))))</f>
        <v>211039.15359</v>
      </c>
      <c r="F7" s="5">
        <f t="shared" ref="F7:F11" si="0">SUM(C7:E7)</f>
        <v>211039.15359</v>
      </c>
      <c r="G7" s="3">
        <f>SUM('Pt 1 Summary of Data'!I$37:I$41)+MAX(0,MIN(VALUE('Pt 1 Summary of Data'!I$42),0.3%*('Pt 1 Summary of Data'!I$5-SUM(G$9:G$10))))</f>
        <v>211039.155</v>
      </c>
      <c r="H7" s="387"/>
      <c r="I7" s="388"/>
      <c r="J7" s="5">
        <f>SUM('Pt 1 Summary of Data'!K$37:K$41)+SUM('Pt 1 Summary of Data'!M$37:M$41)-SUM('Pt 1 Summary of Data'!N$37:N$41)+MAX(0,MIN('Pt 1 Summary of Data'!K$42+'Pt 1 Summary of Data'!M$42-'Pt 1 Summary of Data'!N$42,0.3%*('Pt 1 Summary of Data'!K$5+'Pt 1 Summary of Data'!M$5-'Pt 1 Summary of Data'!N$5-SUM(J$10:J$11))))</f>
        <v>0</v>
      </c>
      <c r="K7" s="5">
        <f>SUM(H7:J7)</f>
        <v>0</v>
      </c>
      <c r="L7" s="3">
        <f>SUM('Pt 1 Summary of Data'!O$37:O$41)+MAX(0,MIN(VALUE('Pt 1 Summary of Data'!O$42),0.3%*('Pt 1 Summary of Data'!O$5-L$10)))</f>
        <v>0</v>
      </c>
      <c r="M7" s="387"/>
      <c r="N7" s="388"/>
      <c r="O7" s="5">
        <f>SUM('Pt 1 Summary of Data'!Q$37:Q$41)+SUM('Pt 1 Summary of Data'!S$37:S$41)-SUM('Pt 1 Summary of Data'!T$37:T$41)+MAX(0,MIN('Pt 1 Summary of Data'!Q$42+'Pt 1 Summary of Data'!S$42-'Pt 1 Summary of Data'!T$42,0.3%*('Pt 1 Summary of Data'!Q$5+'Pt 1 Summary of Data'!S$5-'Pt 1 Summary of Data'!T$5)))</f>
        <v>0</v>
      </c>
      <c r="P7" s="5">
        <f>SUM(M7:O7)</f>
        <v>0</v>
      </c>
      <c r="Q7" s="387"/>
      <c r="R7" s="388"/>
      <c r="S7" s="5">
        <f>SUM('Pt 1 Summary of Data'!V$37:V$41)+MAX(0,MIN('Pt 1 Summary of Data'!V$42,0.3%*'Pt 1 Summary of Data'!V$5))</f>
        <v>0</v>
      </c>
      <c r="T7" s="5">
        <f>SUM(Q7:S7)</f>
        <v>0</v>
      </c>
      <c r="U7" s="387"/>
      <c r="V7" s="388"/>
      <c r="W7" s="389">
        <f>SUM('Pt 1 Summary of Data'!Y$37:Y$41)+MAX(0,MIN('Pt 1 Summary of Data'!Y$42,0.3%*'Pt 1 Summary of Data'!Y$5))</f>
        <v>0</v>
      </c>
      <c r="X7" s="389">
        <f>SUM(U7:W7)</f>
        <v>0</v>
      </c>
      <c r="Y7" s="387"/>
      <c r="Z7" s="388"/>
      <c r="AA7" s="5">
        <f>SUM('Pt 1 Summary of Data'!AB$37:AB$41)+MAX(0,MIN('Pt 1 Summary of Data'!AB$42,0.3%*'Pt 1 Summary of Data'!AB$5))</f>
        <v>0</v>
      </c>
      <c r="AB7" s="5">
        <f>SUM(Y7:AA7)</f>
        <v>0</v>
      </c>
      <c r="AC7" s="417"/>
      <c r="AD7" s="415"/>
      <c r="AE7" s="415"/>
      <c r="AF7" s="415"/>
      <c r="AG7" s="417"/>
      <c r="AH7" s="415"/>
      <c r="AI7" s="415"/>
      <c r="AJ7" s="415"/>
      <c r="AK7" s="387"/>
      <c r="AL7" s="388"/>
      <c r="AM7" s="5">
        <f>SUM('Pt 1 Summary of Data'!AO$37:AO$41)+SUM('Pt 1 Summary of Data'!AQ$37:AQ$41)-SUM('Pt 1 Summary of Data'!AR$37:AR$41)+MAX(0,MIN('Pt 1 Summary of Data'!AO$42+'Pt 1 Summary of Data'!AQ$42-'Pt 1 Summary of Data'!AR$42,0.3%*('Pt 1 Summary of Data'!AO$5+'Pt 1 Summary of Data'!AQ$5-'Pt 1 Summary of Data'!AR$5)))</f>
        <v>0</v>
      </c>
      <c r="AN7" s="459">
        <f>SUM(AK7:AM7)</f>
        <v>0</v>
      </c>
    </row>
    <row r="8" spans="1:40" x14ac:dyDescent="0.25">
      <c r="B8" s="401" t="s">
        <v>495</v>
      </c>
      <c r="C8" s="418"/>
      <c r="D8" s="388"/>
      <c r="E8" s="5">
        <f>'Pt 2 Premium and Claims'!E58+'Pt 2 Premium and Claims'!G58-'Pt 2 Premium and Claims'!H58</f>
        <v>921935.64</v>
      </c>
      <c r="F8" s="5">
        <f t="shared" si="0"/>
        <v>921935.64</v>
      </c>
      <c r="G8" s="3">
        <f>'Pt 2 Premium and Claims'!I58</f>
        <v>1536975.12</v>
      </c>
      <c r="H8" s="418"/>
      <c r="I8" s="416"/>
      <c r="J8" s="416"/>
      <c r="K8" s="447"/>
      <c r="L8" s="445"/>
      <c r="M8" s="418"/>
      <c r="N8" s="416"/>
      <c r="O8" s="416"/>
      <c r="P8" s="416"/>
      <c r="Q8" s="418"/>
      <c r="R8" s="416"/>
      <c r="S8" s="416"/>
      <c r="T8" s="416"/>
      <c r="U8" s="418"/>
      <c r="V8" s="416"/>
      <c r="W8" s="416"/>
      <c r="X8" s="416"/>
      <c r="Y8" s="418"/>
      <c r="Z8" s="416"/>
      <c r="AA8" s="416"/>
      <c r="AB8" s="416"/>
      <c r="AC8" s="417"/>
      <c r="AD8" s="415"/>
      <c r="AE8" s="415"/>
      <c r="AF8" s="415"/>
      <c r="AG8" s="417"/>
      <c r="AH8" s="415"/>
      <c r="AI8" s="415"/>
      <c r="AJ8" s="415"/>
      <c r="AK8" s="417"/>
      <c r="AL8" s="416"/>
      <c r="AM8" s="416"/>
      <c r="AN8" s="431"/>
    </row>
    <row r="9" spans="1:40" ht="26.4" x14ac:dyDescent="0.25">
      <c r="B9" s="401" t="s">
        <v>313</v>
      </c>
      <c r="C9" s="417"/>
      <c r="D9" s="388"/>
      <c r="E9" s="5">
        <f>'Pt 2 Premium and Claims'!E$15+'Pt 2 Premium and Claims'!G$15-'Pt 2 Premium and Claims'!H$15</f>
        <v>3147141.24</v>
      </c>
      <c r="F9" s="5">
        <f t="shared" si="0"/>
        <v>3147141.24</v>
      </c>
      <c r="G9" s="3">
        <f>'Pt 2 Premium and Claims'!I$15</f>
        <v>3147141.24</v>
      </c>
      <c r="H9" s="417"/>
      <c r="I9" s="415"/>
      <c r="J9" s="415"/>
      <c r="K9" s="448"/>
      <c r="L9" s="446"/>
      <c r="M9" s="417"/>
      <c r="N9" s="415"/>
      <c r="O9" s="415"/>
      <c r="P9" s="415"/>
      <c r="Q9" s="417"/>
      <c r="R9" s="415"/>
      <c r="S9" s="415"/>
      <c r="T9" s="415"/>
      <c r="U9" s="417"/>
      <c r="V9" s="415"/>
      <c r="W9" s="415"/>
      <c r="X9" s="415"/>
      <c r="Y9" s="417"/>
      <c r="Z9" s="415"/>
      <c r="AA9" s="415"/>
      <c r="AB9" s="415"/>
      <c r="AC9" s="417"/>
      <c r="AD9" s="415"/>
      <c r="AE9" s="415"/>
      <c r="AF9" s="415"/>
      <c r="AG9" s="417"/>
      <c r="AH9" s="415"/>
      <c r="AI9" s="415"/>
      <c r="AJ9" s="415"/>
      <c r="AK9" s="417"/>
      <c r="AL9" s="415"/>
      <c r="AM9" s="415"/>
      <c r="AN9" s="432"/>
    </row>
    <row r="10" spans="1:40" ht="26.4" x14ac:dyDescent="0.25">
      <c r="B10" s="401" t="s">
        <v>314</v>
      </c>
      <c r="C10" s="417"/>
      <c r="D10" s="388"/>
      <c r="E10" s="5">
        <f>'Pt 2 Premium and Claims'!E$16+'Pt 2 Premium and Claims'!G$16-'Pt 2 Premium and Claims'!H$16</f>
        <v>6748060</v>
      </c>
      <c r="F10" s="5">
        <f t="shared" si="0"/>
        <v>6748060</v>
      </c>
      <c r="G10" s="3">
        <f>'Pt 2 Premium and Claims'!I$16</f>
        <v>6567405</v>
      </c>
      <c r="H10" s="417"/>
      <c r="I10" s="388"/>
      <c r="J10" s="5">
        <f>'Pt 2 Premium and Claims'!K$16+'Pt 2 Premium and Claims'!M$16-'Pt 2 Premium and Claims'!N$16</f>
        <v>0</v>
      </c>
      <c r="K10" s="5">
        <f>SUM(H10:J10)</f>
        <v>0</v>
      </c>
      <c r="L10" s="3">
        <f>'Pt 2 Premium and Claims'!O$16</f>
        <v>0</v>
      </c>
      <c r="M10" s="417"/>
      <c r="N10" s="415"/>
      <c r="O10" s="415"/>
      <c r="P10" s="415"/>
      <c r="Q10" s="417"/>
      <c r="R10" s="415"/>
      <c r="S10" s="415"/>
      <c r="T10" s="415"/>
      <c r="U10" s="417"/>
      <c r="V10" s="415"/>
      <c r="W10" s="415"/>
      <c r="X10" s="415"/>
      <c r="Y10" s="417"/>
      <c r="Z10" s="415"/>
      <c r="AA10" s="415"/>
      <c r="AB10" s="415"/>
      <c r="AC10" s="417"/>
      <c r="AD10" s="415"/>
      <c r="AE10" s="415"/>
      <c r="AF10" s="415"/>
      <c r="AG10" s="417"/>
      <c r="AH10" s="415"/>
      <c r="AI10" s="415"/>
      <c r="AJ10" s="415"/>
      <c r="AK10" s="417"/>
      <c r="AL10" s="415"/>
      <c r="AM10" s="415"/>
      <c r="AN10" s="432"/>
    </row>
    <row r="11" spans="1:40" x14ac:dyDescent="0.25">
      <c r="B11" s="401" t="s">
        <v>429</v>
      </c>
      <c r="C11" s="417"/>
      <c r="D11" s="388"/>
      <c r="E11" s="5">
        <f>'Pt 2 Premium and Claims'!E$17+'Pt 2 Premium and Claims'!G$17-'Pt 2 Premium and Claims'!H$17</f>
        <v>1078919</v>
      </c>
      <c r="F11" s="5">
        <f t="shared" si="0"/>
        <v>1078919</v>
      </c>
      <c r="G11" s="424"/>
      <c r="H11" s="417"/>
      <c r="I11" s="388"/>
      <c r="J11" s="5">
        <f>'Pt 2 Premium and Claims'!K$17+'Pt 2 Premium and Claims'!M$17-'Pt 2 Premium and Claims'!N$17</f>
        <v>0</v>
      </c>
      <c r="K11" s="5">
        <f>SUM(H11:J11)</f>
        <v>0</v>
      </c>
      <c r="L11" s="424"/>
      <c r="M11" s="417"/>
      <c r="N11" s="415"/>
      <c r="O11" s="415"/>
      <c r="P11" s="415"/>
      <c r="Q11" s="417"/>
      <c r="R11" s="415"/>
      <c r="S11" s="415"/>
      <c r="T11" s="415"/>
      <c r="U11" s="417"/>
      <c r="V11" s="415"/>
      <c r="W11" s="415"/>
      <c r="X11" s="415"/>
      <c r="Y11" s="417"/>
      <c r="Z11" s="415"/>
      <c r="AA11" s="415"/>
      <c r="AB11" s="415"/>
      <c r="AC11" s="417"/>
      <c r="AD11" s="415"/>
      <c r="AE11" s="415"/>
      <c r="AF11" s="415"/>
      <c r="AG11" s="417"/>
      <c r="AH11" s="415"/>
      <c r="AI11" s="415"/>
      <c r="AJ11" s="415"/>
      <c r="AK11" s="417"/>
      <c r="AL11" s="415"/>
      <c r="AM11" s="415"/>
      <c r="AN11" s="432"/>
    </row>
    <row r="12" spans="1:40" s="73" customFormat="1" x14ac:dyDescent="0.25">
      <c r="A12" s="112"/>
      <c r="B12" s="402" t="s">
        <v>315</v>
      </c>
      <c r="C12" s="456">
        <f>SUM(C$6:C$7)+IF(AND(OR('Company Information'!$C$12="District of Columbia",'Company Information'!$C$12="Massachusetts",'Company Information'!$C$12="Vermont"),SUM($C$6:$F$11,$C$15:$F$16,$C$38:$D$38)&lt;&gt;0),SUM(H$6:H$7),0)</f>
        <v>0</v>
      </c>
      <c r="D12" s="457">
        <f>SUM(D$6:D$7) - SUM(D$8:D$11)+IF(AND(OR('Company Information'!$C$12="District of Columbia",'Company Information'!$C$12="Massachusetts",'Company Information'!$C$12="Vermont"),SUM($C$6:$F$11,$C$15:$F$16,$C$38:$D$38)&lt;&gt;0),SUM(I$6:I$7) - SUM(I$10:I$11),0)</f>
        <v>0</v>
      </c>
      <c r="E12" s="457">
        <f>SUM(E$6:E$7)-SUM(E$8:E$11)+IF(AND(OR('Company Information'!$C$12="District of Columbia",'Company Information'!$C$12="Massachusetts",'Company Information'!$C$12="Vermont"),SUM($C$6:$F$11,$C$15:$F$16,$C$38:$D$38)&lt;&gt;0),SUM(J$6:J$7)-SUM(J$10:J$11),0)</f>
        <v>6114739.7230875809</v>
      </c>
      <c r="F12" s="457">
        <f>IFERROR(SUM(C$12:E$12)+C$17*MAX(0,E$50-C$50)+D$17*MAX(0,E$50-D$50),0)</f>
        <v>6114739.7230875809</v>
      </c>
      <c r="G12" s="421"/>
      <c r="H12" s="456">
        <f>SUM(H$6:H$7)+IF(AND(OR('Company Information'!$C$12="District of Columbia",'Company Information'!$C$12="Massachusetts",'Company Information'!$C$12="Vermont"),SUM($H$6:$K$11,$H$15:$K$16,$H$38:$I$38)&lt;&gt;0),SUM(C$6:C$7),0)</f>
        <v>0</v>
      </c>
      <c r="I12" s="457">
        <f>SUM(I$6:I$7) - SUM(I$10:I$11)+IF(AND(OR('Company Information'!$C$12="District of Columbia",'Company Information'!$C$12="Massachusetts",'Company Information'!$C$12="Vermont"),SUM($H$6:$K$11,$H$15:$K$16,$H$38:$I$38)&lt;&gt;0),SUM(D$6:D$7) - SUM(D$8:D$11),0)</f>
        <v>0</v>
      </c>
      <c r="J12" s="457">
        <f>SUM(J$6:J$7)-SUM(J$10:J$11)+IF(AND(OR('Company Information'!$C$12="District of Columbia",'Company Information'!$C$12="Massachusetts",'Company Information'!$C$12="Vermont"),SUM($H$6:$K$11,$H$15:$K$16,$H$38:$I$38)&lt;&gt;0),SUM(E$6:E$7)-SUM(E$8:E$11),0)</f>
        <v>0</v>
      </c>
      <c r="K12" s="457">
        <f>IFERROR(SUM(H$12:J$12)+H$17*MAX(0,J$50-H$50)+I$17*MAX(0,J$50-I$50),0)</f>
        <v>0</v>
      </c>
      <c r="L12" s="421"/>
      <c r="M12" s="456">
        <f>SUM(M$6:M$7)</f>
        <v>0</v>
      </c>
      <c r="N12" s="457">
        <f>SUM(N$6:N$7)</f>
        <v>0</v>
      </c>
      <c r="O12" s="457">
        <f>SUM(O$6:O$7)</f>
        <v>0</v>
      </c>
      <c r="P12" s="457">
        <f>SUM(M$12:O$12)+M$17*MAX(0,O$50-M$50)+N$17*MAX(0,O$50-N$50)</f>
        <v>0</v>
      </c>
      <c r="Q12" s="417"/>
      <c r="R12" s="415"/>
      <c r="S12" s="415"/>
      <c r="T12" s="415"/>
      <c r="U12" s="417"/>
      <c r="V12" s="415"/>
      <c r="W12" s="415"/>
      <c r="X12" s="415"/>
      <c r="Y12" s="417"/>
      <c r="Z12" s="415"/>
      <c r="AA12" s="415"/>
      <c r="AB12" s="415"/>
      <c r="AC12" s="417"/>
      <c r="AD12" s="415"/>
      <c r="AE12" s="415"/>
      <c r="AF12" s="415"/>
      <c r="AG12" s="417"/>
      <c r="AH12" s="415"/>
      <c r="AI12" s="415"/>
      <c r="AJ12" s="415"/>
      <c r="AK12" s="417"/>
      <c r="AL12" s="415"/>
      <c r="AM12" s="415"/>
      <c r="AN12" s="432"/>
    </row>
    <row r="13" spans="1:40" s="73" customFormat="1" ht="30" customHeight="1" x14ac:dyDescent="0.25">
      <c r="A13" s="112"/>
      <c r="B13" s="402" t="s">
        <v>316</v>
      </c>
      <c r="C13" s="418"/>
      <c r="D13" s="416"/>
      <c r="E13" s="416"/>
      <c r="F13" s="416"/>
      <c r="G13" s="421"/>
      <c r="H13" s="418"/>
      <c r="I13" s="416"/>
      <c r="J13" s="416"/>
      <c r="K13" s="416"/>
      <c r="L13" s="421"/>
      <c r="M13" s="418"/>
      <c r="N13" s="416"/>
      <c r="O13" s="416"/>
      <c r="P13" s="416"/>
      <c r="Q13" s="456">
        <f>1.5*(SUM(Q$6:Q$7)+IF(AND(OR('Company Information'!$C$12="District of Columbia",'Company Information'!$C$12="Massachusetts",'Company Information'!$C$12="Vermont"),SUM($Q$6:$T$7,$Q$15:$T$16,$Q$38:$R$38)&lt;&gt;0),SUM(U$6:U$7),0))</f>
        <v>0</v>
      </c>
      <c r="R13" s="457">
        <f>1.25*(SUM(R$6:R$7)+IF(AND(OR('Company Information'!$C$12="District of Columbia",'Company Information'!$C$12="Massachusetts",'Company Information'!$C$12="Vermont"),SUM($Q$6:$T$7,$Q$15:$T$16,$Q$38:$R$38)&lt;&gt;0),SUM(V$6:V$7),0))</f>
        <v>0</v>
      </c>
      <c r="S13" s="457">
        <f>SUM(S$6:S$7)+IF(AND(OR('Company Information'!$C$12="District of Columbia",'Company Information'!$C$12="Massachusetts",'Company Information'!$C$12="Vermont"),SUM($Q$6:$T$7,$Q$15:$T$16,$Q$38:$R$38)&lt;&gt;0),SUM(W$6:W$7),0)</f>
        <v>0</v>
      </c>
      <c r="T13" s="457">
        <f>IFERROR(SUM(T$6:T$7)+Q$17*MAX(0,S$50-Q$50)+R$17*MAX(0,S$50-R$50)+IF(AND(OR('Company Information'!$C$12="District of Columbia",'Company Information'!$C$12="Massachusetts",'Company Information'!$C$12="Vermont"),SUM($Q$6:$T$7,$Q$15:$T$16,$Q$38:$R$38)&lt;&gt;0),SUM(X$6:X$7),0),0)</f>
        <v>0</v>
      </c>
      <c r="U13" s="456">
        <f>1.5*(SUM(U$6:U$7)+IF(AND(OR('Company Information'!$C$12="District of Columbia",'Company Information'!$C$12="Massachusetts",'Company Information'!$C$12="Vermont"),SUM($U$6:$X$7,$U$15:$X$16,$U$38:$V$38)&lt;&gt;0),SUM(Q$6:Q$7),0))</f>
        <v>0</v>
      </c>
      <c r="V13" s="457">
        <f>1.25*(SUM(V$6:V$7)+IF(AND(OR('Company Information'!$C$12="District of Columbia",'Company Information'!$C$12="Massachusetts",'Company Information'!$C$12="Vermont"),SUM($U$6:$X$7,$U$15:$X$16,$U$38:$V$38)&lt;&gt;0),SUM(R$6:R$7),0))</f>
        <v>0</v>
      </c>
      <c r="W13" s="457">
        <f>SUM(W$6:W$7)+IF(AND(OR('Company Information'!$C$12="District of Columbia",'Company Information'!$C$12="Massachusetts",'Company Information'!$C$12="Vermont"),SUM($U$6:$X$7,$U$15:$X$16,$U$38:$V$38)&lt;&gt;0),SUM(S$6:S$7),0)</f>
        <v>0</v>
      </c>
      <c r="X13" s="457">
        <f>IFERROR(SUM(X$6:X$7)+U$17*MAX(0,W$50-U$50)+V$17*MAX(0,W$50-V$50)+IF(AND(OR('Company Information'!$C$12="District of Columbia",'Company Information'!$C$12="Massachusetts",'Company Information'!$C$12="Vermont"),SUM($U$6:$X$7,$U$15:$X$16,$U$38:$V$38)&lt;&gt;0),SUM(T$6:T$7),0),0)</f>
        <v>0</v>
      </c>
      <c r="Y13" s="456">
        <f>1.5*SUM(Y$6:Y$7)</f>
        <v>0</v>
      </c>
      <c r="Z13" s="457">
        <f>1.25*SUM(Z$6:Z$7)</f>
        <v>0</v>
      </c>
      <c r="AA13" s="457">
        <f>SUM(AA$6:AA$7)</f>
        <v>0</v>
      </c>
      <c r="AB13" s="457">
        <f>SUM(AB$6:AB$7)+Y$17*MAX(0,AA$50-Y$50)+Z$17*MAX(0,AA$50-Z$50)</f>
        <v>0</v>
      </c>
      <c r="AC13" s="417"/>
      <c r="AD13" s="415"/>
      <c r="AE13" s="415"/>
      <c r="AF13" s="415"/>
      <c r="AG13" s="417"/>
      <c r="AH13" s="415"/>
      <c r="AI13" s="415"/>
      <c r="AJ13" s="415"/>
      <c r="AK13" s="457">
        <f>1.15*SUM(AK$6:AK$7)</f>
        <v>0</v>
      </c>
      <c r="AL13" s="457">
        <f>SUM(AL$6:AL$7)</f>
        <v>0</v>
      </c>
      <c r="AM13" s="457">
        <f>SUM(AM$6:AM$7)</f>
        <v>0</v>
      </c>
      <c r="AN13" s="460">
        <f>SUM(AN$6:AN$7)</f>
        <v>0</v>
      </c>
    </row>
    <row r="14" spans="1:40" ht="17.399999999999999" thickBot="1" x14ac:dyDescent="0.35">
      <c r="B14" s="397" t="s">
        <v>317</v>
      </c>
      <c r="C14" s="385"/>
      <c r="D14" s="384"/>
      <c r="E14" s="384"/>
      <c r="F14" s="384"/>
      <c r="G14" s="386"/>
      <c r="H14" s="385"/>
      <c r="I14" s="384"/>
      <c r="J14" s="384"/>
      <c r="K14" s="384"/>
      <c r="L14" s="386"/>
      <c r="M14" s="385"/>
      <c r="N14" s="384"/>
      <c r="O14" s="384"/>
      <c r="P14" s="384"/>
      <c r="Q14" s="385"/>
      <c r="R14" s="384"/>
      <c r="S14" s="384"/>
      <c r="T14" s="384"/>
      <c r="U14" s="385"/>
      <c r="V14" s="384"/>
      <c r="W14" s="384"/>
      <c r="X14" s="384"/>
      <c r="Y14" s="385"/>
      <c r="Z14" s="384"/>
      <c r="AA14" s="384"/>
      <c r="AB14" s="384"/>
      <c r="AC14" s="385"/>
      <c r="AD14" s="384"/>
      <c r="AE14" s="384"/>
      <c r="AF14" s="384"/>
      <c r="AG14" s="385"/>
      <c r="AH14" s="384"/>
      <c r="AI14" s="384"/>
      <c r="AJ14" s="384"/>
      <c r="AK14" s="385"/>
      <c r="AL14" s="384"/>
      <c r="AM14" s="384"/>
      <c r="AN14" s="413"/>
    </row>
    <row r="15" spans="1:40" ht="27" thickTop="1" x14ac:dyDescent="0.25">
      <c r="B15" s="403" t="s">
        <v>431</v>
      </c>
      <c r="C15" s="390"/>
      <c r="D15" s="391"/>
      <c r="E15" s="7">
        <f>SUM('Pt 1 Summary of Data'!E$5:E$7)+SUM('Pt 1 Summary of Data'!G$5:G$7)-SUM('Pt 1 Summary of Data'!H$5:H$7)-SUM(E$9:E$11)</f>
        <v>7049384.5299999993</v>
      </c>
      <c r="F15" s="7">
        <f>SUM(C15:E15)</f>
        <v>7049384.5299999993</v>
      </c>
      <c r="G15" s="4">
        <f>SUM('Pt 1 Summary of Data'!I$5:I$7)-SUM(G$9:G$10)</f>
        <v>7049385</v>
      </c>
      <c r="H15" s="390"/>
      <c r="I15" s="391"/>
      <c r="J15" s="7">
        <f>SUM('Pt 1 Summary of Data'!K$5:K$7)+SUM('Pt 1 Summary of Data'!M$5:M$7)-SUM('Pt 1 Summary of Data'!N$5:N$7)-SUM(J$10:J$11)</f>
        <v>0</v>
      </c>
      <c r="K15" s="7">
        <f>SUM(H15:J15)</f>
        <v>0</v>
      </c>
      <c r="L15" s="4">
        <f>SUM('Pt 1 Summary of Data'!O$5:O$7)-L$10</f>
        <v>0</v>
      </c>
      <c r="M15" s="390"/>
      <c r="N15" s="391"/>
      <c r="O15" s="7">
        <f>SUM('Pt 1 Summary of Data'!Q$5:Q$7)+SUM('Pt 1 Summary of Data'!S$5:S$7)-SUM('Pt 1 Summary of Data'!T$5:T$7)+N$56</f>
        <v>0</v>
      </c>
      <c r="P15" s="7">
        <f>SUM(M15:O15)</f>
        <v>0</v>
      </c>
      <c r="Q15" s="390"/>
      <c r="R15" s="391"/>
      <c r="S15" s="7">
        <f>SUM('Pt 1 Summary of Data'!V$5:V$7)+R$56</f>
        <v>0</v>
      </c>
      <c r="T15" s="7">
        <f>SUM(Q15:S15)</f>
        <v>0</v>
      </c>
      <c r="U15" s="390"/>
      <c r="V15" s="391"/>
      <c r="W15" s="7">
        <f>SUM('Pt 1 Summary of Data'!Y$5:Y$7)+V$56</f>
        <v>0</v>
      </c>
      <c r="X15" s="7">
        <f>SUM(U15:W15)</f>
        <v>0</v>
      </c>
      <c r="Y15" s="390"/>
      <c r="Z15" s="391"/>
      <c r="AA15" s="7">
        <f>SUM('Pt 1 Summary of Data'!AB$5:AB$7)+Z$56</f>
        <v>0</v>
      </c>
      <c r="AB15" s="7">
        <f>SUM(Y15:AA15)</f>
        <v>0</v>
      </c>
      <c r="AC15" s="429"/>
      <c r="AD15" s="428"/>
      <c r="AE15" s="428"/>
      <c r="AF15" s="428"/>
      <c r="AG15" s="429"/>
      <c r="AH15" s="428"/>
      <c r="AI15" s="428"/>
      <c r="AJ15" s="428"/>
      <c r="AK15" s="390"/>
      <c r="AL15" s="391"/>
      <c r="AM15" s="7">
        <f>SUM('Pt 1 Summary of Data'!AO$5:AO$7)+SUM('Pt 1 Summary of Data'!AQ$5:AQ$7)-SUM('Pt 1 Summary of Data'!AR$5:AR$7)+AL$56</f>
        <v>0</v>
      </c>
      <c r="AN15" s="461">
        <f>SUM(AK15:AM15)</f>
        <v>0</v>
      </c>
    </row>
    <row r="16" spans="1:40" x14ac:dyDescent="0.25">
      <c r="B16" s="401" t="s">
        <v>311</v>
      </c>
      <c r="C16" s="387"/>
      <c r="D16" s="388"/>
      <c r="E16" s="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600487</v>
      </c>
      <c r="F16" s="5">
        <f>SUM(C16:E16)</f>
        <v>600487</v>
      </c>
      <c r="G16" s="3">
        <f>SUM('Pt 1 Summary of Data'!I$25:I$28,'Pt 1 Summary of Data'!I$30,'Pt 1 Summary of Data'!I$34:I$35)+IF('Company Information'!$C$15="No",IF(MAX('Pt 1 Summary of Data'!I$31:I$32)=0,MIN('Pt 1 Summary of Data'!I$31:I$32),MAX('Pt 1 Summary of Data'!I$31:I$32)),SUM('Pt 1 Summary of Data'!I$31:I$32))</f>
        <v>600487</v>
      </c>
      <c r="H16" s="387"/>
      <c r="I16" s="388"/>
      <c r="J16" s="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5">
        <f>SUM(H16:J16)</f>
        <v>0</v>
      </c>
      <c r="L16" s="3">
        <f>SUM('Pt 1 Summary of Data'!O$25:O$28,'Pt 1 Summary of Data'!O$30,'Pt 1 Summary of Data'!O$34:O$35)+IF('Company Information'!$C$15="No",IF(MAX('Pt 1 Summary of Data'!O$31:O$32)=0,MIN('Pt 1 Summary of Data'!O$31:O$32),MAX('Pt 1 Summary of Data'!O$31:O$32)),SUM('Pt 1 Summary of Data'!O$31:O$32))</f>
        <v>0</v>
      </c>
      <c r="M16" s="387"/>
      <c r="N16" s="388"/>
      <c r="O16" s="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5">
        <f>SUM(M16:O16)</f>
        <v>0</v>
      </c>
      <c r="Q16" s="387"/>
      <c r="R16" s="388"/>
      <c r="S16" s="5">
        <f>SUM('Pt 1 Summary of Data'!V$25:V$28,'Pt 1 Summary of Data'!V$30,'Pt 1 Summary of Data'!V$34:V$35)+IF('Company Information'!$C$15="No",IF(MAX('Pt 1 Summary of Data'!V$31:V$32)=0,MIN('Pt 1 Summary of Data'!V$31:V$32),MAX('Pt 1 Summary of Data'!V$31:V$32)),SUM('Pt 1 Summary of Data'!V$31:V$32))+R$57</f>
        <v>0</v>
      </c>
      <c r="T16" s="5">
        <f>SUM(Q16:S16)</f>
        <v>0</v>
      </c>
      <c r="U16" s="387"/>
      <c r="V16" s="388"/>
      <c r="W16" s="5">
        <f>SUM('Pt 1 Summary of Data'!Y$25:Y$28,'Pt 1 Summary of Data'!Y$30,'Pt 1 Summary of Data'!Y$34:Y$35)+IF('Company Information'!$C$15="No",IF(MAX('Pt 1 Summary of Data'!Y$31:Y$32)=0,MIN('Pt 1 Summary of Data'!Y$31:Y$32),MAX('Pt 1 Summary of Data'!Y$31:Y$32)),SUM('Pt 1 Summary of Data'!Y$31:Y$32))+V$57</f>
        <v>0</v>
      </c>
      <c r="X16" s="5">
        <f>SUM(U16:W16)</f>
        <v>0</v>
      </c>
      <c r="Y16" s="387"/>
      <c r="Z16" s="388"/>
      <c r="AA16" s="5">
        <f>SUM('Pt 1 Summary of Data'!AB$25:AB$28,'Pt 1 Summary of Data'!AB$30,'Pt 1 Summary of Data'!AB$34:AB$35)+IF('Company Information'!$C$15="No",IF(MAX('Pt 1 Summary of Data'!AB$31:AB$32)=0,MIN('Pt 1 Summary of Data'!AB$31:AB$32),MAX('Pt 1 Summary of Data'!AB$31:AB$32)),SUM('Pt 1 Summary of Data'!AB$31:AB$32))+Z$57</f>
        <v>0</v>
      </c>
      <c r="AB16" s="5">
        <f>SUM(Y16:AA16)</f>
        <v>0</v>
      </c>
      <c r="AC16" s="417"/>
      <c r="AD16" s="415"/>
      <c r="AE16" s="415"/>
      <c r="AF16" s="415"/>
      <c r="AG16" s="417"/>
      <c r="AH16" s="415"/>
      <c r="AI16" s="415"/>
      <c r="AJ16" s="415"/>
      <c r="AK16" s="387"/>
      <c r="AL16" s="388"/>
      <c r="AM16" s="5">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Data'!AR$31:AR$32))+AL$57</f>
        <v>0</v>
      </c>
      <c r="AN16" s="459">
        <f>SUM(AK16:AM16)</f>
        <v>0</v>
      </c>
    </row>
    <row r="17" spans="1:40" s="73" customFormat="1" x14ac:dyDescent="0.25">
      <c r="A17" s="112"/>
      <c r="B17" s="402" t="s">
        <v>318</v>
      </c>
      <c r="C17" s="456">
        <f>C$15-C$16+IF(AND(OR('Company Information'!$C$12="District of Columbia",'Company Information'!$C$12="Massachusetts",'Company Information'!$C$12="Vermont"),SUM($C$6:$F$11,$C$15:$F$16,$C$38:$D$38)&lt;&gt;0),H$15-H$16,0)</f>
        <v>0</v>
      </c>
      <c r="D17" s="457">
        <f>D$15-D$16+IF(AND(OR('Company Information'!$C$12="District of Columbia",'Company Information'!$C$12="Massachusetts",'Company Information'!$C$12="Vermont"),SUM($C$6:$F$11,$C$15:$F$16,$C$38:$D$38)&lt;&gt;0),I$15-I$16,0)</f>
        <v>0</v>
      </c>
      <c r="E17" s="457">
        <f>E$15-E$16+IF(AND(OR('Company Information'!$C$12="District of Columbia",'Company Information'!$C$12="Massachusetts",'Company Information'!$C$12="Vermont"),SUM($C$6:$F$11,$C$15:$F$16,$C$38:$D$38)&lt;&gt;0),J$15-J$16,0)</f>
        <v>6448897.5299999993</v>
      </c>
      <c r="F17" s="457">
        <f>F$15-F$16+IF(AND(OR('Company Information'!$C$12="District of Columbia",'Company Information'!$C$12="Massachusetts",'Company Information'!$C$12="Vermont"),SUM($C$6:$F$11,$C$15:$F$16,$C$38:$D$38)&lt;&gt;0),K$15-K$16,0)</f>
        <v>6448897.5299999993</v>
      </c>
      <c r="G17" s="424"/>
      <c r="H17" s="456">
        <f>H$15-H$16+IF(AND(OR('Company Information'!$C$12="District of Columbia",'Company Information'!$C$12="Massachusetts",'Company Information'!$C$12="Vermont"),SUM($H$6:$K$11,$H$15:$K$16,$H$38:$I$38)&lt;&gt;0),C$15-C$16,0)</f>
        <v>0</v>
      </c>
      <c r="I17" s="457">
        <f>I$15-I$16+IF(AND(OR('Company Information'!$C$12="District of Columbia",'Company Information'!$C$12="Massachusetts",'Company Information'!$C$12="Vermont"),SUM($H$6:$K$11,$H$15:$K$16,$H$38:$I$38)&lt;&gt;0),D$15-D$16,0)</f>
        <v>0</v>
      </c>
      <c r="J17" s="457">
        <f>J$15-J$16+IF(AND(OR('Company Information'!$C$12="District of Columbia",'Company Information'!$C$12="Massachusetts",'Company Information'!$C$12="Vermont"),SUM($H$6:$K$11,$H$15:$K$16,$H$38:$I$38)&lt;&gt;0),E$15-E$16,0)</f>
        <v>0</v>
      </c>
      <c r="K17" s="457">
        <f>K$15-K$16+IF(AND(OR('Company Information'!$C$12="District of Columbia",'Company Information'!$C$12="Massachusetts",'Company Information'!$C$12="Vermont"),SUM($H$6:$K$11,$H$15:$K$16,$H$38:$I$38)&lt;&gt;0),F$15-F$16,0)</f>
        <v>0</v>
      </c>
      <c r="L17" s="424"/>
      <c r="M17" s="456">
        <f>M$15-M$16</f>
        <v>0</v>
      </c>
      <c r="N17" s="457">
        <f>N$15-N$16</f>
        <v>0</v>
      </c>
      <c r="O17" s="457">
        <f>O$15-O$16</f>
        <v>0</v>
      </c>
      <c r="P17" s="457">
        <f>P$15-P$16</f>
        <v>0</v>
      </c>
      <c r="Q17" s="456">
        <f>Q$15-Q$16+IF(AND(OR('Company Information'!$C$12="District of Columbia",'Company Information'!$C$12="Massachusetts",'Company Information'!$C$12="Vermont"),SUM($Q$6:$T$7,$Q$15:$T$16,$Q$38:$R$38)&lt;&gt;0),U$15-U$16,0)</f>
        <v>0</v>
      </c>
      <c r="R17" s="457">
        <f>R$15-R$16+IF(AND(OR('Company Information'!$C$12="District of Columbia",'Company Information'!$C$12="Massachusetts",'Company Information'!$C$12="Vermont"),SUM($Q$6:$T$7,$Q$15:$T$16,$Q$38:$R$38)&lt;&gt;0),V$15-V$16,0)</f>
        <v>0</v>
      </c>
      <c r="S17" s="457">
        <f>S$15-S$16+IF(AND(OR('Company Information'!$C$12="District of Columbia",'Company Information'!$C$12="Massachusetts",'Company Information'!$C$12="Vermont"),SUM($Q$6:$T$7,$Q$15:$T$16,$Q$38:$R$38)&lt;&gt;0),W$15-W$16,0)</f>
        <v>0</v>
      </c>
      <c r="T17" s="457">
        <f>T$15-T$16+IF(AND(OR('Company Information'!$C$12="District of Columbia",'Company Information'!$C$12="Massachusetts",'Company Information'!$C$12="Vermont"),SUM($Q$6:$T$7,$Q$15:$T$16,$Q$38:$R$38)&lt;&gt;0),X$15-X$16,0)</f>
        <v>0</v>
      </c>
      <c r="U17" s="456">
        <f>U$15-U$16+IF(AND(OR('Company Information'!$C$12="District of Columbia",'Company Information'!$C$12="Massachusetts",'Company Information'!$C$12="Vermont"),SUM($U$6:$X$7,$U$15:$X$16,$U$38:$V$38)&lt;&gt;0),Q$15-Q$16,0)</f>
        <v>0</v>
      </c>
      <c r="V17" s="457">
        <f>V$15-V$16+IF(AND(OR('Company Information'!$C$12="District of Columbia",'Company Information'!$C$12="Massachusetts",'Company Information'!$C$12="Vermont"),SUM($U$6:$X$7,$U$15:$X$16,$U$38:$V$38)&lt;&gt;0),R$15-R$16,0)</f>
        <v>0</v>
      </c>
      <c r="W17" s="457">
        <f>W$15-W$16+IF(AND(OR('Company Information'!$C$12="District of Columbia",'Company Information'!$C$12="Massachusetts",'Company Information'!$C$12="Vermont"),SUM($U$6:$X$7,$U$15:$X$16,$U$38:$V$38)&lt;&gt;0),S$15-S$16,0)</f>
        <v>0</v>
      </c>
      <c r="X17" s="457">
        <f>X$15-X$16+IF(AND(OR('Company Information'!$C$12="District of Columbia",'Company Information'!$C$12="Massachusetts",'Company Information'!$C$12="Vermont"),SUM($U$6:$X$7,$U$15:$X$16,$U$38:$V$38)&lt;&gt;0),T$15-T$16,0)</f>
        <v>0</v>
      </c>
      <c r="Y17" s="456">
        <f>Y$15-Y$16</f>
        <v>0</v>
      </c>
      <c r="Z17" s="457">
        <f>Z$15-Z$16</f>
        <v>0</v>
      </c>
      <c r="AA17" s="457">
        <f>AA$15-AA$16</f>
        <v>0</v>
      </c>
      <c r="AB17" s="457">
        <f>AB$15-AB$16</f>
        <v>0</v>
      </c>
      <c r="AC17" s="417"/>
      <c r="AD17" s="415"/>
      <c r="AE17" s="415"/>
      <c r="AF17" s="415"/>
      <c r="AG17" s="417"/>
      <c r="AH17" s="415"/>
      <c r="AI17" s="415"/>
      <c r="AJ17" s="415"/>
      <c r="AK17" s="457">
        <f>AK$15-AK$16</f>
        <v>0</v>
      </c>
      <c r="AL17" s="457">
        <f>AL$15-AL$16</f>
        <v>0</v>
      </c>
      <c r="AM17" s="457">
        <f>AM$15-AM$16</f>
        <v>0</v>
      </c>
      <c r="AN17" s="460">
        <f>AN$15-AN$16</f>
        <v>0</v>
      </c>
    </row>
    <row r="18" spans="1:40" ht="16.8" x14ac:dyDescent="0.3">
      <c r="B18" s="397" t="s">
        <v>324</v>
      </c>
      <c r="C18" s="385"/>
      <c r="D18" s="384"/>
      <c r="E18" s="384"/>
      <c r="F18" s="384"/>
      <c r="G18" s="386"/>
      <c r="H18" s="385"/>
      <c r="I18" s="384"/>
      <c r="J18" s="384"/>
      <c r="K18" s="384"/>
      <c r="L18" s="386"/>
      <c r="M18" s="385"/>
      <c r="N18" s="384"/>
      <c r="O18" s="384"/>
      <c r="P18" s="384"/>
      <c r="Q18" s="385"/>
      <c r="R18" s="384"/>
      <c r="S18" s="384"/>
      <c r="T18" s="384"/>
      <c r="U18" s="385"/>
      <c r="V18" s="384"/>
      <c r="W18" s="384"/>
      <c r="X18" s="384"/>
      <c r="Y18" s="385"/>
      <c r="Z18" s="384"/>
      <c r="AA18" s="384"/>
      <c r="AB18" s="384"/>
      <c r="AC18" s="385"/>
      <c r="AD18" s="384"/>
      <c r="AE18" s="384"/>
      <c r="AF18" s="384"/>
      <c r="AG18" s="385"/>
      <c r="AH18" s="384"/>
      <c r="AI18" s="384"/>
      <c r="AJ18" s="384"/>
      <c r="AK18" s="385"/>
      <c r="AL18" s="384"/>
      <c r="AM18" s="384"/>
      <c r="AN18" s="413"/>
    </row>
    <row r="19" spans="1:40" x14ac:dyDescent="0.25">
      <c r="B19" s="404" t="s">
        <v>469</v>
      </c>
      <c r="C19" s="429"/>
      <c r="D19" s="428"/>
      <c r="E19" s="428"/>
      <c r="F19" s="428"/>
      <c r="G19" s="462">
        <f>SUM(G$6:G$7)-SUM(G$8:G$10)+IF(AND(OR('Company Information'!$C$12="District of Columbia",'Company Information'!$C$12="Massachusetts",'Company Information'!$C$12="Vermont"),SUM($G$6:$G$10,$G$15:$G$16)&lt;&gt;0),SUM(L$6:L$7)-L$10,0)+G$58</f>
        <v>6759273.7950000018</v>
      </c>
      <c r="H19" s="429"/>
      <c r="I19" s="428"/>
      <c r="J19" s="428"/>
      <c r="K19" s="428"/>
      <c r="L19" s="462">
        <f>SUM(L$6:L$7)-L$10+IF(AND(OR('Company Information'!$C$12="District of Columbia",'Company Information'!$C$12="Massachusetts",'Company Information'!$C$12="Vermont"),SUM($L$6:$L$10,$L$15:$L$16)&lt;&gt;0),SUM(G$6:G$7)-SUM(G$8:G$10),0)+L$58</f>
        <v>0</v>
      </c>
      <c r="M19" s="429"/>
      <c r="N19" s="428"/>
      <c r="O19" s="428"/>
      <c r="P19" s="428"/>
      <c r="Q19" s="429"/>
      <c r="R19" s="428"/>
      <c r="S19" s="428"/>
      <c r="T19" s="428"/>
      <c r="U19" s="429"/>
      <c r="V19" s="428"/>
      <c r="W19" s="428"/>
      <c r="X19" s="428"/>
      <c r="Y19" s="429"/>
      <c r="Z19" s="428"/>
      <c r="AA19" s="428"/>
      <c r="AB19" s="428"/>
      <c r="AC19" s="429"/>
      <c r="AD19" s="428"/>
      <c r="AE19" s="428"/>
      <c r="AF19" s="428"/>
      <c r="AG19" s="429"/>
      <c r="AH19" s="428"/>
      <c r="AI19" s="428"/>
      <c r="AJ19" s="428"/>
      <c r="AK19" s="429"/>
      <c r="AL19" s="428"/>
      <c r="AM19" s="428"/>
      <c r="AN19" s="430"/>
    </row>
    <row r="20" spans="1:40" ht="26.4" x14ac:dyDescent="0.25">
      <c r="B20" s="401" t="s">
        <v>470</v>
      </c>
      <c r="C20" s="417"/>
      <c r="D20" s="415"/>
      <c r="E20" s="415"/>
      <c r="F20" s="415"/>
      <c r="G20" s="3">
        <f>SUM('Pt 1 Summary of Data'!I$44:I$47,'Pt 1 Summary of Data'!I$49:I$51)+IF(AND(OR('Company Information'!$C$12="District of Columbia",'Company Information'!$C$12="Massachusetts",'Company Information'!$C$12="Vermont"),SUM($G$6:$G$10,$G$15:$G$16)&lt;&gt;0),SUM('Pt 1 Summary of Data'!O$44:O$47,'Pt 1 Summary of Data'!O$49:O$51),0)</f>
        <v>1416817</v>
      </c>
      <c r="H20" s="417"/>
      <c r="I20" s="415"/>
      <c r="J20" s="415"/>
      <c r="K20" s="415"/>
      <c r="L20" s="3">
        <f>SUM('Pt 1 Summary of Data'!O$44:O$47,'Pt 1 Summary of Data'!O$49:O$51)+IF(AND(OR('Company Information'!$C$12="District of Columbia",'Company Information'!$C$12="Massachusetts",'Company Information'!$C$12="Vermont"),SUM($L$6:$L$10,$L$15:$L$16)&lt;&gt;0),SUM('Pt 1 Summary of Data'!I$44:I$47,'Pt 1 Summary of Data'!I$49:I$51),0)</f>
        <v>0</v>
      </c>
      <c r="M20" s="417"/>
      <c r="N20" s="415"/>
      <c r="O20" s="415"/>
      <c r="P20" s="415"/>
      <c r="Q20" s="417"/>
      <c r="R20" s="415"/>
      <c r="S20" s="415"/>
      <c r="T20" s="415"/>
      <c r="U20" s="417"/>
      <c r="V20" s="415"/>
      <c r="W20" s="415"/>
      <c r="X20" s="415"/>
      <c r="Y20" s="417"/>
      <c r="Z20" s="415"/>
      <c r="AA20" s="415"/>
      <c r="AB20" s="415"/>
      <c r="AC20" s="417"/>
      <c r="AD20" s="415"/>
      <c r="AE20" s="415"/>
      <c r="AF20" s="415"/>
      <c r="AG20" s="417"/>
      <c r="AH20" s="415"/>
      <c r="AI20" s="415"/>
      <c r="AJ20" s="415"/>
      <c r="AK20" s="417"/>
      <c r="AL20" s="415"/>
      <c r="AM20" s="415"/>
      <c r="AN20" s="432"/>
    </row>
    <row r="21" spans="1:40" x14ac:dyDescent="0.25">
      <c r="B21" s="402" t="s">
        <v>471</v>
      </c>
      <c r="C21" s="417"/>
      <c r="D21" s="415"/>
      <c r="E21" s="415"/>
      <c r="F21" s="415"/>
      <c r="G21" s="458">
        <f>MAX(G$22,G$23)</f>
        <v>322444.90000000002</v>
      </c>
      <c r="H21" s="417"/>
      <c r="I21" s="415"/>
      <c r="J21" s="415"/>
      <c r="K21" s="415"/>
      <c r="L21" s="458">
        <f>MAX(L$22,L$23)</f>
        <v>0</v>
      </c>
      <c r="M21" s="417"/>
      <c r="N21" s="415"/>
      <c r="O21" s="415"/>
      <c r="P21" s="415"/>
      <c r="Q21" s="417"/>
      <c r="R21" s="415"/>
      <c r="S21" s="415"/>
      <c r="T21" s="415"/>
      <c r="U21" s="417"/>
      <c r="V21" s="415"/>
      <c r="W21" s="415"/>
      <c r="X21" s="415"/>
      <c r="Y21" s="417"/>
      <c r="Z21" s="415"/>
      <c r="AA21" s="415"/>
      <c r="AB21" s="415"/>
      <c r="AC21" s="417"/>
      <c r="AD21" s="415"/>
      <c r="AE21" s="415"/>
      <c r="AF21" s="415"/>
      <c r="AG21" s="417"/>
      <c r="AH21" s="415"/>
      <c r="AI21" s="415"/>
      <c r="AJ21" s="415"/>
      <c r="AK21" s="417"/>
      <c r="AL21" s="415"/>
      <c r="AM21" s="415"/>
      <c r="AN21" s="432"/>
    </row>
    <row r="22" spans="1:40" x14ac:dyDescent="0.25">
      <c r="B22" s="401" t="s">
        <v>472</v>
      </c>
      <c r="C22" s="417"/>
      <c r="D22" s="415"/>
      <c r="E22" s="415"/>
      <c r="F22" s="415"/>
      <c r="G22" s="3">
        <f>G$15-G$19-G$16-G$20+IF(AND(OR('Company Information'!$C$12="District of Columbia",'Company Information'!$C$12="Massachusetts",'Company Information'!$C$12="Vermont"),SUM($G$6:$G$10,$G$15:$G$16)&lt;&gt;0),L$15-L$16,0)</f>
        <v>-1727192.7950000018</v>
      </c>
      <c r="H22" s="417"/>
      <c r="I22" s="415"/>
      <c r="J22" s="415"/>
      <c r="K22" s="415"/>
      <c r="L22" s="3">
        <f>L$15-L$19-L$16-L$20+IF(AND(OR('Company Information'!$C$12="District of Columbia",'Company Information'!$C$12="Massachusetts",'Company Information'!$C$12="Vermont"),SUM($L$6:$L$10,$L$15:$L$16)&lt;&gt;0),G$15-G$16,0)</f>
        <v>0</v>
      </c>
      <c r="M22" s="417"/>
      <c r="N22" s="415"/>
      <c r="O22" s="415"/>
      <c r="P22" s="415"/>
      <c r="Q22" s="417"/>
      <c r="R22" s="415"/>
      <c r="S22" s="415"/>
      <c r="T22" s="415"/>
      <c r="U22" s="417"/>
      <c r="V22" s="415"/>
      <c r="W22" s="415"/>
      <c r="X22" s="415"/>
      <c r="Y22" s="417"/>
      <c r="Z22" s="415"/>
      <c r="AA22" s="415"/>
      <c r="AB22" s="415"/>
      <c r="AC22" s="417"/>
      <c r="AD22" s="415"/>
      <c r="AE22" s="415"/>
      <c r="AF22" s="415"/>
      <c r="AG22" s="417"/>
      <c r="AH22" s="415"/>
      <c r="AI22" s="415"/>
      <c r="AJ22" s="415"/>
      <c r="AK22" s="417"/>
      <c r="AL22" s="415"/>
      <c r="AM22" s="415"/>
      <c r="AN22" s="432"/>
    </row>
    <row r="23" spans="1:40" x14ac:dyDescent="0.25">
      <c r="B23" s="401" t="s">
        <v>473</v>
      </c>
      <c r="C23" s="417"/>
      <c r="D23" s="415"/>
      <c r="E23" s="415"/>
      <c r="F23" s="415"/>
      <c r="G23" s="3">
        <f>(3%+2%)*(G$15-G$16+IF(AND(OR('Company Information'!$C$12="District of Columbia",'Company Information'!$C$12="Massachusetts",'Company Information'!$C$12="Vermont"),SUM($G$6:$G$10,$G$15:$G$16)&lt;&gt;0),L$15-L$16,0))</f>
        <v>322444.90000000002</v>
      </c>
      <c r="H23" s="417"/>
      <c r="I23" s="415"/>
      <c r="J23" s="415"/>
      <c r="K23" s="415"/>
      <c r="L23" s="3">
        <f>(3%+2%)*(L$15-L$16+IF(AND(OR('Company Information'!$C$12="District of Columbia",'Company Information'!$C$12="Massachusetts",'Company Information'!$C$12="Vermont"),SUM($L$6:$L$10,$L$15:$L$16)&lt;&gt;0),G$15-G$16,0))</f>
        <v>0</v>
      </c>
      <c r="M23" s="417"/>
      <c r="N23" s="415"/>
      <c r="O23" s="415"/>
      <c r="P23" s="415"/>
      <c r="Q23" s="417"/>
      <c r="R23" s="415"/>
      <c r="S23" s="415"/>
      <c r="T23" s="415"/>
      <c r="U23" s="417"/>
      <c r="V23" s="415"/>
      <c r="W23" s="415"/>
      <c r="X23" s="415"/>
      <c r="Y23" s="417"/>
      <c r="Z23" s="415"/>
      <c r="AA23" s="415"/>
      <c r="AB23" s="415"/>
      <c r="AC23" s="417"/>
      <c r="AD23" s="415"/>
      <c r="AE23" s="415"/>
      <c r="AF23" s="415"/>
      <c r="AG23" s="417"/>
      <c r="AH23" s="415"/>
      <c r="AI23" s="415"/>
      <c r="AJ23" s="415"/>
      <c r="AK23" s="417"/>
      <c r="AL23" s="415"/>
      <c r="AM23" s="415"/>
      <c r="AN23" s="432"/>
    </row>
    <row r="24" spans="1:40" x14ac:dyDescent="0.25">
      <c r="B24" s="401" t="s">
        <v>474</v>
      </c>
      <c r="C24" s="417"/>
      <c r="D24" s="415"/>
      <c r="E24" s="415"/>
      <c r="F24" s="415"/>
      <c r="G24" s="3">
        <f>3%*(G$15-G$16+IF(AND(OR('Company Information'!$C$12="District of Columbia",'Company Information'!$C$12="Massachusetts",'Company Information'!$C$12="Vermont"),SUM($G$6:$G$10,$G$15:$G$16)&lt;&gt;0),L$15-L$16,0))</f>
        <v>193466.94</v>
      </c>
      <c r="H24" s="417"/>
      <c r="I24" s="415"/>
      <c r="J24" s="415"/>
      <c r="K24" s="415"/>
      <c r="L24" s="3">
        <f>3%*(L$15-L$16+IF(AND(OR('Company Information'!$C$12="District of Columbia",'Company Information'!$C$12="Massachusetts",'Company Information'!$C$12="Vermont"),SUM($L$6:$L$10,$L$15:$L$16)&lt;&gt;0),G$15-G$16,0))</f>
        <v>0</v>
      </c>
      <c r="M24" s="417"/>
      <c r="N24" s="415"/>
      <c r="O24" s="415"/>
      <c r="P24" s="415"/>
      <c r="Q24" s="417"/>
      <c r="R24" s="415"/>
      <c r="S24" s="415"/>
      <c r="T24" s="415"/>
      <c r="U24" s="417"/>
      <c r="V24" s="415"/>
      <c r="W24" s="415"/>
      <c r="X24" s="415"/>
      <c r="Y24" s="417"/>
      <c r="Z24" s="415"/>
      <c r="AA24" s="415"/>
      <c r="AB24" s="415"/>
      <c r="AC24" s="417"/>
      <c r="AD24" s="415"/>
      <c r="AE24" s="415"/>
      <c r="AF24" s="415"/>
      <c r="AG24" s="417"/>
      <c r="AH24" s="415"/>
      <c r="AI24" s="415"/>
      <c r="AJ24" s="415"/>
      <c r="AK24" s="417"/>
      <c r="AL24" s="415"/>
      <c r="AM24" s="415"/>
      <c r="AN24" s="432"/>
    </row>
    <row r="25" spans="1:40" x14ac:dyDescent="0.25">
      <c r="B25" s="409" t="s">
        <v>475</v>
      </c>
      <c r="C25" s="417"/>
      <c r="D25" s="415"/>
      <c r="E25" s="415"/>
      <c r="F25" s="415"/>
      <c r="G25" s="458">
        <f>MIN(G$26,G$27)</f>
        <v>2019244.56</v>
      </c>
      <c r="H25" s="417"/>
      <c r="I25" s="415"/>
      <c r="J25" s="415"/>
      <c r="K25" s="415"/>
      <c r="L25" s="458">
        <f>MIN(L$26,L$27)</f>
        <v>0</v>
      </c>
      <c r="M25" s="417"/>
      <c r="N25" s="415"/>
      <c r="O25" s="415"/>
      <c r="P25" s="415"/>
      <c r="Q25" s="417"/>
      <c r="R25" s="415"/>
      <c r="S25" s="415"/>
      <c r="T25" s="415"/>
      <c r="U25" s="417"/>
      <c r="V25" s="415"/>
      <c r="W25" s="415"/>
      <c r="X25" s="415"/>
      <c r="Y25" s="417"/>
      <c r="Z25" s="415"/>
      <c r="AA25" s="415"/>
      <c r="AB25" s="415"/>
      <c r="AC25" s="417"/>
      <c r="AD25" s="415"/>
      <c r="AE25" s="415"/>
      <c r="AF25" s="415"/>
      <c r="AG25" s="417"/>
      <c r="AH25" s="415"/>
      <c r="AI25" s="415"/>
      <c r="AJ25" s="415"/>
      <c r="AK25" s="417"/>
      <c r="AL25" s="415"/>
      <c r="AM25" s="415"/>
      <c r="AN25" s="432"/>
    </row>
    <row r="26" spans="1:40" x14ac:dyDescent="0.25">
      <c r="B26" s="401" t="s">
        <v>488</v>
      </c>
      <c r="C26" s="417"/>
      <c r="D26" s="415"/>
      <c r="E26" s="415"/>
      <c r="F26" s="415"/>
      <c r="G26" s="3">
        <f>G$20+G$21+G$16+IF(AND(OR('Company Information'!$C$12="District of Columbia",'Company Information'!$C$12="Massachusetts",'Company Information'!$C$12="Vermont"),SUM($G$6:$G$10,$G$15:$G$16)&lt;&gt;0),L$16,0)</f>
        <v>2339748.9</v>
      </c>
      <c r="H26" s="417"/>
      <c r="I26" s="415"/>
      <c r="J26" s="415"/>
      <c r="K26" s="415"/>
      <c r="L26" s="3">
        <f>L$20+L$21+L$16+IF(AND(OR('Company Information'!$C$12="District of Columbia",'Company Information'!$C$12="Massachusetts",'Company Information'!$C$12="Vermont"),SUM($L$6:$L$10,$L$15:$L$16)&lt;&gt;0),G$16,0)</f>
        <v>0</v>
      </c>
      <c r="M26" s="417"/>
      <c r="N26" s="415"/>
      <c r="O26" s="415"/>
      <c r="P26" s="415"/>
      <c r="Q26" s="417"/>
      <c r="R26" s="415"/>
      <c r="S26" s="415"/>
      <c r="T26" s="415"/>
      <c r="U26" s="417"/>
      <c r="V26" s="415"/>
      <c r="W26" s="415"/>
      <c r="X26" s="415"/>
      <c r="Y26" s="417"/>
      <c r="Z26" s="415"/>
      <c r="AA26" s="415"/>
      <c r="AB26" s="415"/>
      <c r="AC26" s="417"/>
      <c r="AD26" s="415"/>
      <c r="AE26" s="415"/>
      <c r="AF26" s="415"/>
      <c r="AG26" s="417"/>
      <c r="AH26" s="415"/>
      <c r="AI26" s="415"/>
      <c r="AJ26" s="415"/>
      <c r="AK26" s="417"/>
      <c r="AL26" s="415"/>
      <c r="AM26" s="415"/>
      <c r="AN26" s="432"/>
    </row>
    <row r="27" spans="1:40" ht="29.25" customHeight="1" x14ac:dyDescent="0.25">
      <c r="B27" s="401" t="s">
        <v>476</v>
      </c>
      <c r="C27" s="417"/>
      <c r="D27" s="415"/>
      <c r="E27" s="415"/>
      <c r="F27" s="415"/>
      <c r="G27" s="3">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2019244.56</v>
      </c>
      <c r="H27" s="417"/>
      <c r="I27" s="415"/>
      <c r="J27" s="415"/>
      <c r="K27" s="415"/>
      <c r="L27" s="3">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17"/>
      <c r="N27" s="415"/>
      <c r="O27" s="415"/>
      <c r="P27" s="415"/>
      <c r="Q27" s="417"/>
      <c r="R27" s="415"/>
      <c r="S27" s="415"/>
      <c r="T27" s="415"/>
      <c r="U27" s="417"/>
      <c r="V27" s="415"/>
      <c r="W27" s="415"/>
      <c r="X27" s="415"/>
      <c r="Y27" s="417"/>
      <c r="Z27" s="415"/>
      <c r="AA27" s="415"/>
      <c r="AB27" s="415"/>
      <c r="AC27" s="417"/>
      <c r="AD27" s="415"/>
      <c r="AE27" s="415"/>
      <c r="AF27" s="415"/>
      <c r="AG27" s="417"/>
      <c r="AH27" s="415"/>
      <c r="AI27" s="415"/>
      <c r="AJ27" s="415"/>
      <c r="AK27" s="417"/>
      <c r="AL27" s="415"/>
      <c r="AM27" s="415"/>
      <c r="AN27" s="432"/>
    </row>
    <row r="28" spans="1:40" x14ac:dyDescent="0.25">
      <c r="B28" s="402" t="s">
        <v>477</v>
      </c>
      <c r="C28" s="417"/>
      <c r="D28" s="415"/>
      <c r="E28" s="415"/>
      <c r="F28" s="415"/>
      <c r="G28" s="458">
        <f>G$15+IF(AND(OR('Company Information'!$C$12="District of Columbia",'Company Information'!$C$12="Massachusetts",'Company Information'!$C$12="Vermont"),SUM($G$6:$G$10,$G$15:$G$16)&lt;&gt;0),L$15,0)-G$25</f>
        <v>5030140.4399999995</v>
      </c>
      <c r="H28" s="417"/>
      <c r="I28" s="415"/>
      <c r="J28" s="415"/>
      <c r="K28" s="415"/>
      <c r="L28" s="458">
        <f>L$15+IF(AND(OR('Company Information'!$C$12="District of Columbia",'Company Information'!$C$12="Massachusetts",'Company Information'!$C$12="Vermont"),SUM($L$6:$L$10,$L$15:$L$16)&lt;&gt;0),G$15,0)-L$25</f>
        <v>0</v>
      </c>
      <c r="M28" s="417"/>
      <c r="N28" s="415"/>
      <c r="O28" s="415"/>
      <c r="P28" s="415"/>
      <c r="Q28" s="417"/>
      <c r="R28" s="415"/>
      <c r="S28" s="415"/>
      <c r="T28" s="415"/>
      <c r="U28" s="417"/>
      <c r="V28" s="415"/>
      <c r="W28" s="415"/>
      <c r="X28" s="415"/>
      <c r="Y28" s="417"/>
      <c r="Z28" s="415"/>
      <c r="AA28" s="415"/>
      <c r="AB28" s="415"/>
      <c r="AC28" s="417"/>
      <c r="AD28" s="415"/>
      <c r="AE28" s="415"/>
      <c r="AF28" s="415"/>
      <c r="AG28" s="417"/>
      <c r="AH28" s="415"/>
      <c r="AI28" s="415"/>
      <c r="AJ28" s="415"/>
      <c r="AK28" s="417"/>
      <c r="AL28" s="415"/>
      <c r="AM28" s="415"/>
      <c r="AN28" s="432"/>
    </row>
    <row r="29" spans="1:40" ht="26.4" x14ac:dyDescent="0.25">
      <c r="B29" s="406" t="s">
        <v>478</v>
      </c>
      <c r="C29" s="417"/>
      <c r="D29" s="415"/>
      <c r="E29" s="415"/>
      <c r="F29" s="415"/>
      <c r="G29" s="458">
        <f>MIN(G$31,G$32)</f>
        <v>1890266.6</v>
      </c>
      <c r="H29" s="417"/>
      <c r="I29" s="415"/>
      <c r="J29" s="415"/>
      <c r="K29" s="415"/>
      <c r="L29" s="458">
        <f>MIN(L$31,L$32)</f>
        <v>0</v>
      </c>
      <c r="M29" s="417"/>
      <c r="N29" s="415"/>
      <c r="O29" s="415"/>
      <c r="P29" s="415"/>
      <c r="Q29" s="417"/>
      <c r="R29" s="415"/>
      <c r="S29" s="415"/>
      <c r="T29" s="415"/>
      <c r="U29" s="417"/>
      <c r="V29" s="415"/>
      <c r="W29" s="415"/>
      <c r="X29" s="415"/>
      <c r="Y29" s="417"/>
      <c r="Z29" s="415"/>
      <c r="AA29" s="415"/>
      <c r="AB29" s="415"/>
      <c r="AC29" s="417"/>
      <c r="AD29" s="415"/>
      <c r="AE29" s="415"/>
      <c r="AF29" s="415"/>
      <c r="AG29" s="417"/>
      <c r="AH29" s="415"/>
      <c r="AI29" s="415"/>
      <c r="AJ29" s="415"/>
      <c r="AK29" s="417"/>
      <c r="AL29" s="415"/>
      <c r="AM29" s="415"/>
      <c r="AN29" s="432"/>
    </row>
    <row r="30" spans="1:40" x14ac:dyDescent="0.25">
      <c r="B30" s="405" t="s">
        <v>479</v>
      </c>
      <c r="C30" s="417"/>
      <c r="D30" s="415"/>
      <c r="E30" s="415"/>
      <c r="F30" s="415"/>
      <c r="G30" s="3">
        <f>MAX(G$22,G$24)</f>
        <v>193466.94</v>
      </c>
      <c r="H30" s="417"/>
      <c r="I30" s="415"/>
      <c r="J30" s="415"/>
      <c r="K30" s="415"/>
      <c r="L30" s="3">
        <f>MAX(L$22,L$24)</f>
        <v>0</v>
      </c>
      <c r="M30" s="417"/>
      <c r="N30" s="415"/>
      <c r="O30" s="415"/>
      <c r="P30" s="415"/>
      <c r="Q30" s="417"/>
      <c r="R30" s="415"/>
      <c r="S30" s="415"/>
      <c r="T30" s="415"/>
      <c r="U30" s="417"/>
      <c r="V30" s="415"/>
      <c r="W30" s="415"/>
      <c r="X30" s="415"/>
      <c r="Y30" s="417"/>
      <c r="Z30" s="415"/>
      <c r="AA30" s="415"/>
      <c r="AB30" s="415"/>
      <c r="AC30" s="417"/>
      <c r="AD30" s="415"/>
      <c r="AE30" s="415"/>
      <c r="AF30" s="415"/>
      <c r="AG30" s="417"/>
      <c r="AH30" s="415"/>
      <c r="AI30" s="415"/>
      <c r="AJ30" s="415"/>
      <c r="AK30" s="417"/>
      <c r="AL30" s="415"/>
      <c r="AM30" s="415"/>
      <c r="AN30" s="432"/>
    </row>
    <row r="31" spans="1:40" x14ac:dyDescent="0.25">
      <c r="B31" s="401" t="s">
        <v>480</v>
      </c>
      <c r="C31" s="417"/>
      <c r="D31" s="415"/>
      <c r="E31" s="415"/>
      <c r="F31" s="415"/>
      <c r="G31" s="3">
        <f>G$20+G30+G$16+IF(AND(OR('Company Information'!$C$12="District of Columbia",'Company Information'!$C$12="Massachusetts",'Company Information'!$C$12="Vermont"),SUM($G$6:$G$10,$G$15:$G$16)&lt;&gt;0),L$16,0)</f>
        <v>2210770.94</v>
      </c>
      <c r="H31" s="417"/>
      <c r="I31" s="415"/>
      <c r="J31" s="415"/>
      <c r="K31" s="415"/>
      <c r="L31" s="3">
        <f>L$20+L30+L$16+IF(AND(OR('Company Information'!$C$12="District of Columbia",'Company Information'!$C$12="Massachusetts",'Company Information'!$C$12="Vermont"),SUM($L$6:$L$10,$L$15:$L$16)&lt;&gt;0),G$16,0)</f>
        <v>0</v>
      </c>
      <c r="M31" s="417"/>
      <c r="N31" s="415"/>
      <c r="O31" s="415"/>
      <c r="P31" s="415"/>
      <c r="Q31" s="417"/>
      <c r="R31" s="415"/>
      <c r="S31" s="415"/>
      <c r="T31" s="415"/>
      <c r="U31" s="417"/>
      <c r="V31" s="415"/>
      <c r="W31" s="415"/>
      <c r="X31" s="415"/>
      <c r="Y31" s="417"/>
      <c r="Z31" s="415"/>
      <c r="AA31" s="415"/>
      <c r="AB31" s="415"/>
      <c r="AC31" s="417"/>
      <c r="AD31" s="415"/>
      <c r="AE31" s="415"/>
      <c r="AF31" s="415"/>
      <c r="AG31" s="417"/>
      <c r="AH31" s="415"/>
      <c r="AI31" s="415"/>
      <c r="AJ31" s="415"/>
      <c r="AK31" s="417"/>
      <c r="AL31" s="415"/>
      <c r="AM31" s="415"/>
      <c r="AN31" s="432"/>
    </row>
    <row r="32" spans="1:40" ht="26.4" x14ac:dyDescent="0.25">
      <c r="B32" s="401" t="s">
        <v>428</v>
      </c>
      <c r="C32" s="417"/>
      <c r="D32" s="415"/>
      <c r="E32" s="415"/>
      <c r="F32" s="415"/>
      <c r="G32" s="3">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1890266.6</v>
      </c>
      <c r="H32" s="417"/>
      <c r="I32" s="415"/>
      <c r="J32" s="415"/>
      <c r="K32" s="415"/>
      <c r="L32" s="3">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17"/>
      <c r="N32" s="415"/>
      <c r="O32" s="415"/>
      <c r="P32" s="415"/>
      <c r="Q32" s="417"/>
      <c r="R32" s="415"/>
      <c r="S32" s="415"/>
      <c r="T32" s="415"/>
      <c r="U32" s="417"/>
      <c r="V32" s="415"/>
      <c r="W32" s="415"/>
      <c r="X32" s="415"/>
      <c r="Y32" s="417"/>
      <c r="Z32" s="415"/>
      <c r="AA32" s="415"/>
      <c r="AB32" s="415"/>
      <c r="AC32" s="417"/>
      <c r="AD32" s="415"/>
      <c r="AE32" s="415"/>
      <c r="AF32" s="415"/>
      <c r="AG32" s="417"/>
      <c r="AH32" s="415"/>
      <c r="AI32" s="415"/>
      <c r="AJ32" s="415"/>
      <c r="AK32" s="417"/>
      <c r="AL32" s="415"/>
      <c r="AM32" s="415"/>
      <c r="AN32" s="432"/>
    </row>
    <row r="33" spans="1:40" x14ac:dyDescent="0.25">
      <c r="B33" s="406" t="s">
        <v>481</v>
      </c>
      <c r="C33" s="417"/>
      <c r="D33" s="415"/>
      <c r="E33" s="415"/>
      <c r="F33" s="415"/>
      <c r="G33" s="458">
        <f>G$15+IF(AND(OR('Company Information'!$C$12="District of Columbia",'Company Information'!$C$12="Massachusetts",'Company Information'!$C$12="Vermont"),SUM($G$6:$G$10,$G$15:$G$16)&lt;&gt;0),L$15,0)-G$29</f>
        <v>5159118.4000000004</v>
      </c>
      <c r="H33" s="417"/>
      <c r="I33" s="415"/>
      <c r="J33" s="415"/>
      <c r="K33" s="415"/>
      <c r="L33" s="458">
        <f>L$15+IF(AND(OR('Company Information'!$C$12="District of Columbia",'Company Information'!$C$12="Massachusetts",'Company Information'!$C$12="Vermont"),SUM($L$6:$L$10,$L$15:$L$16)&lt;&gt;0),G$15,0)-L$29</f>
        <v>0</v>
      </c>
      <c r="M33" s="417"/>
      <c r="N33" s="415"/>
      <c r="O33" s="415"/>
      <c r="P33" s="415"/>
      <c r="Q33" s="417"/>
      <c r="R33" s="415"/>
      <c r="S33" s="415"/>
      <c r="T33" s="415"/>
      <c r="U33" s="417"/>
      <c r="V33" s="415"/>
      <c r="W33" s="415"/>
      <c r="X33" s="415"/>
      <c r="Y33" s="417"/>
      <c r="Z33" s="415"/>
      <c r="AA33" s="415"/>
      <c r="AB33" s="415"/>
      <c r="AC33" s="417"/>
      <c r="AD33" s="415"/>
      <c r="AE33" s="415"/>
      <c r="AF33" s="415"/>
      <c r="AG33" s="417"/>
      <c r="AH33" s="415"/>
      <c r="AI33" s="415"/>
      <c r="AJ33" s="415"/>
      <c r="AK33" s="417"/>
      <c r="AL33" s="415"/>
      <c r="AM33" s="415"/>
      <c r="AN33" s="432"/>
    </row>
    <row r="34" spans="1:40" x14ac:dyDescent="0.25">
      <c r="B34" s="405" t="s">
        <v>482</v>
      </c>
      <c r="C34" s="436"/>
      <c r="D34" s="437"/>
      <c r="E34" s="437"/>
      <c r="F34" s="437"/>
      <c r="G34" s="463">
        <f>IF(G$33=0,0,G$19/G$33)</f>
        <v>1.310160626474477</v>
      </c>
      <c r="H34" s="436"/>
      <c r="I34" s="437"/>
      <c r="J34" s="437"/>
      <c r="K34" s="437"/>
      <c r="L34" s="463">
        <f>IF(L$33=0,0,L$19/L$33)</f>
        <v>0</v>
      </c>
      <c r="M34" s="436"/>
      <c r="N34" s="437"/>
      <c r="O34" s="437"/>
      <c r="P34" s="437"/>
      <c r="Q34" s="436"/>
      <c r="R34" s="437"/>
      <c r="S34" s="437"/>
      <c r="T34" s="437"/>
      <c r="U34" s="436"/>
      <c r="V34" s="437"/>
      <c r="W34" s="437"/>
      <c r="X34" s="437"/>
      <c r="Y34" s="436"/>
      <c r="Z34" s="437"/>
      <c r="AA34" s="437"/>
      <c r="AB34" s="437"/>
      <c r="AC34" s="436"/>
      <c r="AD34" s="437"/>
      <c r="AE34" s="437"/>
      <c r="AF34" s="437"/>
      <c r="AG34" s="436"/>
      <c r="AH34" s="437"/>
      <c r="AI34" s="437"/>
      <c r="AJ34" s="437"/>
      <c r="AK34" s="436"/>
      <c r="AL34" s="437"/>
      <c r="AM34" s="437"/>
      <c r="AN34" s="443"/>
    </row>
    <row r="35" spans="1:40" ht="26.4" x14ac:dyDescent="0.25">
      <c r="B35" s="405" t="s">
        <v>483</v>
      </c>
      <c r="C35" s="417"/>
      <c r="D35" s="415"/>
      <c r="E35" s="415"/>
      <c r="F35" s="415"/>
      <c r="G35" s="449">
        <v>1078819</v>
      </c>
      <c r="H35" s="417"/>
      <c r="I35" s="415"/>
      <c r="J35" s="415"/>
      <c r="K35" s="415"/>
      <c r="L35" s="449">
        <v>0</v>
      </c>
      <c r="M35" s="417"/>
      <c r="N35" s="415"/>
      <c r="O35" s="415"/>
      <c r="P35" s="415"/>
      <c r="Q35" s="417"/>
      <c r="R35" s="415"/>
      <c r="S35" s="415"/>
      <c r="T35" s="415"/>
      <c r="U35" s="417"/>
      <c r="V35" s="415"/>
      <c r="W35" s="415"/>
      <c r="X35" s="415"/>
      <c r="Y35" s="417"/>
      <c r="Z35" s="415"/>
      <c r="AA35" s="415"/>
      <c r="AB35" s="415"/>
      <c r="AC35" s="417"/>
      <c r="AD35" s="415"/>
      <c r="AE35" s="415"/>
      <c r="AF35" s="415"/>
      <c r="AG35" s="417"/>
      <c r="AH35" s="415"/>
      <c r="AI35" s="415"/>
      <c r="AJ35" s="415"/>
      <c r="AK35" s="417"/>
      <c r="AL35" s="415"/>
      <c r="AM35" s="415"/>
      <c r="AN35" s="432"/>
    </row>
    <row r="36" spans="1:40" ht="26.4" x14ac:dyDescent="0.25">
      <c r="B36" s="406" t="s">
        <v>484</v>
      </c>
      <c r="C36" s="417"/>
      <c r="D36" s="415"/>
      <c r="E36" s="415"/>
      <c r="F36" s="415"/>
      <c r="G36" s="450">
        <v>1078819</v>
      </c>
      <c r="H36" s="417"/>
      <c r="I36" s="415"/>
      <c r="J36" s="415"/>
      <c r="K36" s="415"/>
      <c r="L36" s="450">
        <v>0</v>
      </c>
      <c r="M36" s="417"/>
      <c r="N36" s="415"/>
      <c r="O36" s="415"/>
      <c r="P36" s="415"/>
      <c r="Q36" s="417"/>
      <c r="R36" s="415"/>
      <c r="S36" s="415"/>
      <c r="T36" s="415"/>
      <c r="U36" s="417"/>
      <c r="V36" s="415"/>
      <c r="W36" s="415"/>
      <c r="X36" s="415"/>
      <c r="Y36" s="417"/>
      <c r="Z36" s="415"/>
      <c r="AA36" s="415"/>
      <c r="AB36" s="415"/>
      <c r="AC36" s="417"/>
      <c r="AD36" s="415"/>
      <c r="AE36" s="415"/>
      <c r="AF36" s="415"/>
      <c r="AG36" s="417"/>
      <c r="AH36" s="415"/>
      <c r="AI36" s="415"/>
      <c r="AJ36" s="415"/>
      <c r="AK36" s="417"/>
      <c r="AL36" s="415"/>
      <c r="AM36" s="415"/>
      <c r="AN36" s="432"/>
    </row>
    <row r="37" spans="1:40" ht="16.8" x14ac:dyDescent="0.3">
      <c r="B37" s="397" t="s">
        <v>319</v>
      </c>
      <c r="C37" s="385"/>
      <c r="D37" s="384"/>
      <c r="E37" s="384"/>
      <c r="F37" s="384"/>
      <c r="G37" s="386"/>
      <c r="H37" s="385"/>
      <c r="I37" s="384"/>
      <c r="J37" s="384"/>
      <c r="K37" s="384"/>
      <c r="L37" s="386"/>
      <c r="M37" s="385"/>
      <c r="N37" s="384"/>
      <c r="O37" s="384"/>
      <c r="P37" s="384"/>
      <c r="Q37" s="385"/>
      <c r="R37" s="384"/>
      <c r="S37" s="384"/>
      <c r="T37" s="384"/>
      <c r="U37" s="385"/>
      <c r="V37" s="384"/>
      <c r="W37" s="384"/>
      <c r="X37" s="384"/>
      <c r="Y37" s="385"/>
      <c r="Z37" s="384"/>
      <c r="AA37" s="384"/>
      <c r="AB37" s="384"/>
      <c r="AC37" s="385"/>
      <c r="AD37" s="384"/>
      <c r="AE37" s="384"/>
      <c r="AF37" s="384"/>
      <c r="AG37" s="385"/>
      <c r="AH37" s="384"/>
      <c r="AI37" s="384"/>
      <c r="AJ37" s="384"/>
      <c r="AK37" s="385"/>
      <c r="AL37" s="384"/>
      <c r="AM37" s="384"/>
      <c r="AN37" s="413"/>
    </row>
    <row r="38" spans="1:40" x14ac:dyDescent="0.25">
      <c r="B38" s="403" t="s">
        <v>415</v>
      </c>
      <c r="C38" s="392"/>
      <c r="D38" s="393"/>
      <c r="E38" s="464">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1283.5</v>
      </c>
      <c r="F38" s="464">
        <f>SUM(C$38:E$38)+IF(AND(OR('Company Information'!$C$12="District of Columbia",'Company Information'!$C$12="Massachusetts",'Company Information'!$C$12="Vermont"),SUM($C$6:$F$11,$C$15:$F$16,$C$38:$D$38)&lt;&gt;0,SUM(C$38:D$38)&lt;&gt;SUM(H$38:I$38)),SUM(H$38:I$38),0)</f>
        <v>1283.5</v>
      </c>
      <c r="G38" s="422"/>
      <c r="H38" s="392"/>
      <c r="I38" s="393"/>
      <c r="J38" s="464">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64">
        <f>SUM(H$38:J$38)+IF(AND(OR('Company Information'!$C$12="District of Columbia",'Company Information'!$C$12="Massachusetts",'Company Information'!$C$12="Vermont"),SUM($H$6:$K$11,$H$15:$K$16,$H$38:$I$38)&lt;&gt;0,SUM(H$38:I$38)&lt;&gt;SUM(C$38:D$38)),SUM(C$38:D$38),0)</f>
        <v>0</v>
      </c>
      <c r="L38" s="422"/>
      <c r="M38" s="392"/>
      <c r="N38" s="393"/>
      <c r="O38" s="464">
        <f>('Pt 1 Summary of Data'!Q$59+'Pt 1 Summary of Data'!S$59-'Pt 1 Summary of Data'!T$59)/12</f>
        <v>0</v>
      </c>
      <c r="P38" s="464">
        <f>SUM(M$38:O$38)</f>
        <v>0</v>
      </c>
      <c r="Q38" s="392"/>
      <c r="R38" s="393"/>
      <c r="S38" s="464">
        <f>'Pt 1 Summary of Data'!V$59/12+IF(AND(OR('Company Information'!$C$12="District of Columbia",'Company Information'!$C$12="Massachusetts",'Company Information'!$C$12="Vermont"),SUM($Q$6:$T$7,$Q$15:$T$16,$Q$38:$R$38)&lt;&gt;0),'Pt 1 Summary of Data'!Y$59,0)/12</f>
        <v>0</v>
      </c>
      <c r="T38" s="464">
        <f>SUM(Q$38:S$38)+IF(AND(OR('Company Information'!$C$12="District of Columbia",'Company Information'!$C$12="Massachusetts",'Company Information'!$C$12="Vermont"),SUM($Q$6:$T$7,$Q$15:$T$16,$Q$38:$R$38)&lt;&gt;0,SUM(Q$38:R$38)&lt;&gt;SUM(U$38:V$38)),SUM(U$38:V$38),0)</f>
        <v>0</v>
      </c>
      <c r="U38" s="392"/>
      <c r="V38" s="393"/>
      <c r="W38" s="464">
        <f>'Pt 1 Summary of Data'!Y$59/12+IF(AND(OR('Company Information'!$C$12="District of Columbia",'Company Information'!$C$12="Massachusetts",'Company Information'!$C$12="Vermont"),SUM($U$6:$X$7,$U$15:$X$16,$U$38:$V$38)&lt;&gt;0),'Pt 1 Summary of Data'!V$59,0)/12</f>
        <v>0</v>
      </c>
      <c r="X38" s="464">
        <f>SUM(U$38:W$38)+IF(AND(OR('Company Information'!$C$12="District of Columbia",'Company Information'!$C$12="Massachusetts",'Company Information'!$C$12="Vermont"),SUM($U$6:$X$7,$U$15:$X$16,$U$38:$V$38)&lt;&gt;0,SUM(U$38:V$38)&lt;&gt;SUM(Q$38:R$38)),SUM(Q$38:R$38),0)</f>
        <v>0</v>
      </c>
      <c r="Y38" s="392"/>
      <c r="Z38" s="393"/>
      <c r="AA38" s="464">
        <f>'Pt 1 Summary of Data'!AB$59/12</f>
        <v>0</v>
      </c>
      <c r="AB38" s="464">
        <f>SUM(Y$38:AA$38)</f>
        <v>0</v>
      </c>
      <c r="AC38" s="429"/>
      <c r="AD38" s="428"/>
      <c r="AE38" s="428"/>
      <c r="AF38" s="428"/>
      <c r="AG38" s="429"/>
      <c r="AH38" s="428"/>
      <c r="AI38" s="428"/>
      <c r="AJ38" s="428"/>
      <c r="AK38" s="392"/>
      <c r="AL38" s="393"/>
      <c r="AM38" s="464">
        <f>('Pt 1 Summary of Data'!AO$59+'Pt 1 Summary of Data'!AQ$59-'Pt 1 Summary of Data'!AR$59)/12</f>
        <v>0</v>
      </c>
      <c r="AN38" s="478">
        <f>SUM(AK38:AM38)</f>
        <v>0</v>
      </c>
    </row>
    <row r="39" spans="1:40" x14ac:dyDescent="0.25">
      <c r="B39" s="401" t="s">
        <v>320</v>
      </c>
      <c r="C39" s="433"/>
      <c r="D39" s="434"/>
      <c r="E39" s="434"/>
      <c r="F39" s="46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7.7141000000000001E-2</v>
      </c>
      <c r="G39" s="435"/>
      <c r="H39" s="433"/>
      <c r="I39" s="434"/>
      <c r="J39" s="434"/>
      <c r="K39" s="472">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35"/>
      <c r="M39" s="433"/>
      <c r="N39" s="434"/>
      <c r="O39" s="434"/>
      <c r="P39" s="472">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33"/>
      <c r="R39" s="434"/>
      <c r="S39" s="434"/>
      <c r="T39" s="472">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33"/>
      <c r="V39" s="434"/>
      <c r="W39" s="434"/>
      <c r="X39" s="472">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33"/>
      <c r="Z39" s="434"/>
      <c r="AA39" s="476"/>
      <c r="AB39" s="472">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36"/>
      <c r="AD39" s="437"/>
      <c r="AE39" s="437"/>
      <c r="AF39" s="437"/>
      <c r="AG39" s="436"/>
      <c r="AH39" s="437"/>
      <c r="AI39" s="437"/>
      <c r="AJ39" s="437"/>
      <c r="AK39" s="436"/>
      <c r="AL39" s="434"/>
      <c r="AM39" s="476"/>
      <c r="AN39" s="479">
        <f ca="1">IF(OR(AN$38&lt;1000,AN$38&gt;=75000),0,VLOOKUP(AN$38,'Reference Tables'!$A$4:$B$11,2)+((AN$38-VLOOKUP(AN$38,'Reference Tables'!$A$4:$B$11,1))*(OFFSET(INDEX('Reference Tables'!$A$4:$A$11,MATCH(AN$38,'Reference Tables'!$A$4:$A$11)),1,1)-VLOOKUP(AN$38,'Reference Tables'!$A$4:$B$11,2))/(OFFSET(INDEX('Reference Tables'!$A$4:$A$11,MATCH(AN$38,'Reference Tables'!$A$4:$A$11)),1,0)-VLOOKUP(AN$38,'Reference Tables'!$A$4:$B$11,1))))</f>
        <v>0</v>
      </c>
    </row>
    <row r="40" spans="1:40" s="18" customFormat="1" x14ac:dyDescent="0.25">
      <c r="A40" s="111"/>
      <c r="B40" s="407" t="s">
        <v>321</v>
      </c>
      <c r="C40" s="417"/>
      <c r="D40" s="415"/>
      <c r="E40" s="415"/>
      <c r="F40" s="388">
        <v>2306.6809505259062</v>
      </c>
      <c r="G40" s="421"/>
      <c r="H40" s="417"/>
      <c r="I40" s="415"/>
      <c r="J40" s="415"/>
      <c r="K40" s="388"/>
      <c r="L40" s="421"/>
      <c r="M40" s="417"/>
      <c r="N40" s="415"/>
      <c r="O40" s="415"/>
      <c r="P40" s="388"/>
      <c r="Q40" s="417"/>
      <c r="R40" s="415"/>
      <c r="S40" s="415"/>
      <c r="T40" s="388"/>
      <c r="U40" s="417"/>
      <c r="V40" s="415"/>
      <c r="W40" s="415"/>
      <c r="X40" s="475"/>
      <c r="Y40" s="417"/>
      <c r="Z40" s="415"/>
      <c r="AA40" s="477"/>
      <c r="AB40" s="475"/>
      <c r="AC40" s="417"/>
      <c r="AD40" s="415"/>
      <c r="AE40" s="415"/>
      <c r="AF40" s="415"/>
      <c r="AG40" s="417"/>
      <c r="AH40" s="415"/>
      <c r="AI40" s="415"/>
      <c r="AJ40" s="415"/>
      <c r="AK40" s="417"/>
      <c r="AL40" s="415"/>
      <c r="AM40" s="477"/>
      <c r="AN40" s="480"/>
    </row>
    <row r="41" spans="1:40" x14ac:dyDescent="0.25">
      <c r="A41" s="113"/>
      <c r="B41" s="401" t="s">
        <v>322</v>
      </c>
      <c r="C41" s="417"/>
      <c r="D41" s="415"/>
      <c r="E41" s="415"/>
      <c r="F41" s="466">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21"/>
      <c r="H41" s="417"/>
      <c r="I41" s="415"/>
      <c r="J41" s="415"/>
      <c r="K41" s="466">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21"/>
      <c r="M41" s="417"/>
      <c r="N41" s="415"/>
      <c r="O41" s="415"/>
      <c r="P41" s="466">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17"/>
      <c r="R41" s="415"/>
      <c r="S41" s="415"/>
      <c r="T41" s="466">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17"/>
      <c r="V41" s="415"/>
      <c r="W41" s="415"/>
      <c r="X41" s="466">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17"/>
      <c r="Z41" s="415"/>
      <c r="AA41" s="477"/>
      <c r="AB41" s="466">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17"/>
      <c r="AD41" s="415"/>
      <c r="AE41" s="415"/>
      <c r="AF41" s="415"/>
      <c r="AG41" s="417"/>
      <c r="AH41" s="415"/>
      <c r="AI41" s="415"/>
      <c r="AJ41" s="415"/>
      <c r="AK41" s="417"/>
      <c r="AL41" s="415"/>
      <c r="AM41" s="477"/>
      <c r="AN41" s="481">
        <f ca="1">IF(AN$40&lt;2500,1,(MIN(VLOOKUP(AN$40,'Reference Tables'!$A$17:$B$20,2)+((AN$40-VLOOKUP(AN$40,'Reference Tables'!$A$17:$B$20,1))*(OFFSET(INDEX('Reference Tables'!$A$17:$A$20,MATCH(AN$40,'Reference Tables'!$A$17:$A$20)),1,1)-VLOOKUP(AN$40,'Reference Tables'!$A$17:$B$20,2))/(OFFSET(INDEX('Reference Tables'!$A$17:$A$20,MATCH(AN$40,'Reference Tables'!$A$17:$A$20)),1,0)-VLOOKUP(AN$40,'Reference Tables'!$A$17:$B$20,1))),1.736)))</f>
        <v>1</v>
      </c>
    </row>
    <row r="42" spans="1:40" x14ac:dyDescent="0.25">
      <c r="B42" s="401" t="s">
        <v>323</v>
      </c>
      <c r="C42" s="417"/>
      <c r="D42" s="415"/>
      <c r="E42" s="415"/>
      <c r="F42" s="467">
        <f ca="1">IF(OR(F$38&lt;1000,F$38&gt;=75000),0,F$39*F$41)</f>
        <v>7.7141000000000001E-2</v>
      </c>
      <c r="G42" s="421"/>
      <c r="H42" s="417"/>
      <c r="I42" s="415"/>
      <c r="J42" s="415"/>
      <c r="K42" s="467">
        <f>IF(OR(K$38&lt;1000,K$38&gt;=75000),0,K$39*K$41)</f>
        <v>0</v>
      </c>
      <c r="L42" s="421"/>
      <c r="M42" s="417"/>
      <c r="N42" s="415"/>
      <c r="O42" s="415"/>
      <c r="P42" s="467">
        <f>IF(OR(P$38&lt;1000,P$38&gt;=75000),0,P$39*P$41)</f>
        <v>0</v>
      </c>
      <c r="Q42" s="417"/>
      <c r="R42" s="415"/>
      <c r="S42" s="415"/>
      <c r="T42" s="467">
        <f>IF(OR(T$38&lt;1000,T$38&gt;=75000),0,T$39*T$41)</f>
        <v>0</v>
      </c>
      <c r="U42" s="417"/>
      <c r="V42" s="415"/>
      <c r="W42" s="415"/>
      <c r="X42" s="467">
        <f>IF(OR(X$38&lt;1000,X$38&gt;=75000),0,X$39*X$41)</f>
        <v>0</v>
      </c>
      <c r="Y42" s="417"/>
      <c r="Z42" s="415"/>
      <c r="AA42" s="477"/>
      <c r="AB42" s="467">
        <f>IF(OR(AB$38&lt;1000,AB$38&gt;=75000),0,AB$39*AB$41)</f>
        <v>0</v>
      </c>
      <c r="AC42" s="417"/>
      <c r="AD42" s="415"/>
      <c r="AE42" s="415"/>
      <c r="AF42" s="415"/>
      <c r="AG42" s="417"/>
      <c r="AH42" s="415"/>
      <c r="AI42" s="415"/>
      <c r="AJ42" s="415"/>
      <c r="AK42" s="417"/>
      <c r="AL42" s="415"/>
      <c r="AM42" s="477"/>
      <c r="AN42" s="482">
        <f>IF(OR(AN$38&lt;1000,AN$38&gt;=75000),0,AN$39*AN$41)</f>
        <v>0</v>
      </c>
    </row>
    <row r="43" spans="1:40" ht="33.6" x14ac:dyDescent="0.3">
      <c r="B43" s="397" t="s">
        <v>325</v>
      </c>
      <c r="C43" s="385"/>
      <c r="D43" s="384"/>
      <c r="E43" s="384"/>
      <c r="F43" s="384"/>
      <c r="G43" s="386"/>
      <c r="H43" s="385"/>
      <c r="I43" s="384"/>
      <c r="J43" s="384"/>
      <c r="K43" s="384"/>
      <c r="L43" s="386"/>
      <c r="M43" s="385"/>
      <c r="N43" s="384"/>
      <c r="O43" s="384"/>
      <c r="P43" s="384"/>
      <c r="Q43" s="385"/>
      <c r="R43" s="384"/>
      <c r="S43" s="384"/>
      <c r="T43" s="384"/>
      <c r="U43" s="385"/>
      <c r="V43" s="384"/>
      <c r="W43" s="384"/>
      <c r="X43" s="384"/>
      <c r="Y43" s="385"/>
      <c r="Z43" s="384"/>
      <c r="AA43" s="384"/>
      <c r="AB43" s="384"/>
      <c r="AC43" s="385"/>
      <c r="AD43" s="384"/>
      <c r="AE43" s="384"/>
      <c r="AF43" s="384"/>
      <c r="AG43" s="385"/>
      <c r="AH43" s="384"/>
      <c r="AI43" s="384"/>
      <c r="AJ43" s="384"/>
      <c r="AK43" s="385"/>
      <c r="AL43" s="384"/>
      <c r="AM43" s="384"/>
      <c r="AN43" s="413"/>
    </row>
    <row r="44" spans="1:40" x14ac:dyDescent="0.25">
      <c r="B44" s="408" t="s">
        <v>326</v>
      </c>
      <c r="C44" s="425"/>
      <c r="D44" s="419"/>
      <c r="E44" s="419"/>
      <c r="F44" s="419"/>
      <c r="G44" s="423"/>
      <c r="H44" s="425"/>
      <c r="I44" s="419"/>
      <c r="J44" s="419"/>
      <c r="K44" s="419"/>
      <c r="L44" s="423"/>
      <c r="M44" s="425"/>
      <c r="N44" s="419"/>
      <c r="O44" s="419"/>
      <c r="P44" s="419"/>
      <c r="Q44" s="425"/>
      <c r="R44" s="419"/>
      <c r="S44" s="419"/>
      <c r="T44" s="419"/>
      <c r="U44" s="425"/>
      <c r="V44" s="419"/>
      <c r="W44" s="419"/>
      <c r="X44" s="419"/>
      <c r="Y44" s="425"/>
      <c r="Z44" s="419"/>
      <c r="AA44" s="419"/>
      <c r="AB44" s="419"/>
      <c r="AC44" s="425"/>
      <c r="AD44" s="419"/>
      <c r="AE44" s="419"/>
      <c r="AF44" s="419"/>
      <c r="AG44" s="425"/>
      <c r="AH44" s="419"/>
      <c r="AI44" s="419"/>
      <c r="AJ44" s="419"/>
      <c r="AK44" s="425"/>
      <c r="AL44" s="419"/>
      <c r="AM44" s="419"/>
      <c r="AN44" s="420"/>
    </row>
    <row r="45" spans="1:40" x14ac:dyDescent="0.25">
      <c r="B45" s="401" t="s">
        <v>432</v>
      </c>
      <c r="C45" s="468" t="str">
        <f>IF(OR(C$38&lt;1000,C$17&lt;=0),"",C$12/C$17)</f>
        <v/>
      </c>
      <c r="D45" s="467" t="str">
        <f>IF(OR(D$38&lt;1000,D$17&lt;=0),"",D$12/D$17)</f>
        <v/>
      </c>
      <c r="E45" s="467">
        <f>IF(OR(E$38&lt;1000,E$17&lt;=0),"",E$12/E$17)</f>
        <v>0.9481837313497492</v>
      </c>
      <c r="F45" s="467">
        <f>IF(OR(F$38&lt;1000,F$17&lt;=0),"",F$12/F$17)</f>
        <v>0.9481837313497492</v>
      </c>
      <c r="G45" s="421"/>
      <c r="H45" s="468" t="str">
        <f>IF(OR(H$38&lt;1000,H$17&lt;=0),"",H$12/H$17)</f>
        <v/>
      </c>
      <c r="I45" s="467" t="str">
        <f>IF(OR(I$38&lt;1000,I$17&lt;=0),"",I$12/I$17)</f>
        <v/>
      </c>
      <c r="J45" s="467" t="str">
        <f>IF(OR(J$38&lt;1000,J$17&lt;=0),"",J$12/J$17)</f>
        <v/>
      </c>
      <c r="K45" s="467" t="str">
        <f>IF(OR(K$38&lt;1000,K$17&lt;=0),"",K$12/K$17)</f>
        <v/>
      </c>
      <c r="L45" s="421"/>
      <c r="M45" s="468" t="str">
        <f>IF(OR(M$38&lt;1000,M$17&lt;=0),"",M$12/M$17)</f>
        <v/>
      </c>
      <c r="N45" s="467" t="str">
        <f>IF(OR(N$38&lt;1000,N$17&lt;=0),"",N$12/N$17)</f>
        <v/>
      </c>
      <c r="O45" s="467" t="str">
        <f>IF(OR(O$38&lt;1000,O$17&lt;=0),"",O$12/O$17)</f>
        <v/>
      </c>
      <c r="P45" s="467" t="str">
        <f>IF(OR(P$38&lt;1000,P$17&lt;=0),"",P$12/P$17)</f>
        <v/>
      </c>
      <c r="Q45" s="417"/>
      <c r="R45" s="415"/>
      <c r="S45" s="415"/>
      <c r="T45" s="415"/>
      <c r="U45" s="417"/>
      <c r="V45" s="415"/>
      <c r="W45" s="415"/>
      <c r="X45" s="415"/>
      <c r="Y45" s="417"/>
      <c r="Z45" s="415"/>
      <c r="AA45" s="415"/>
      <c r="AB45" s="415"/>
      <c r="AC45" s="417"/>
      <c r="AD45" s="415"/>
      <c r="AE45" s="415"/>
      <c r="AF45" s="415"/>
      <c r="AG45" s="417"/>
      <c r="AH45" s="415"/>
      <c r="AI45" s="415"/>
      <c r="AJ45" s="415"/>
      <c r="AK45" s="417"/>
      <c r="AL45" s="415"/>
      <c r="AM45" s="415"/>
      <c r="AN45" s="432"/>
    </row>
    <row r="46" spans="1:40" x14ac:dyDescent="0.25">
      <c r="B46" s="401" t="s">
        <v>433</v>
      </c>
      <c r="C46" s="418"/>
      <c r="D46" s="416"/>
      <c r="E46" s="416"/>
      <c r="F46" s="416"/>
      <c r="G46" s="421"/>
      <c r="H46" s="418"/>
      <c r="I46" s="416"/>
      <c r="J46" s="416"/>
      <c r="K46" s="416"/>
      <c r="L46" s="421"/>
      <c r="M46" s="418"/>
      <c r="N46" s="416"/>
      <c r="O46" s="416"/>
      <c r="P46" s="416"/>
      <c r="Q46" s="468" t="str">
        <f t="shared" ref="Q46:AB46" si="1">IF(OR(Q$38&lt;1000,Q$17&lt;=0),"",Q$13/Q$17)</f>
        <v/>
      </c>
      <c r="R46" s="467" t="str">
        <f t="shared" si="1"/>
        <v/>
      </c>
      <c r="S46" s="467" t="str">
        <f t="shared" si="1"/>
        <v/>
      </c>
      <c r="T46" s="467" t="str">
        <f t="shared" si="1"/>
        <v/>
      </c>
      <c r="U46" s="468" t="str">
        <f t="shared" si="1"/>
        <v/>
      </c>
      <c r="V46" s="467" t="str">
        <f t="shared" si="1"/>
        <v/>
      </c>
      <c r="W46" s="467" t="str">
        <f t="shared" si="1"/>
        <v/>
      </c>
      <c r="X46" s="467" t="str">
        <f t="shared" si="1"/>
        <v/>
      </c>
      <c r="Y46" s="468" t="str">
        <f t="shared" si="1"/>
        <v/>
      </c>
      <c r="Z46" s="467" t="str">
        <f t="shared" si="1"/>
        <v/>
      </c>
      <c r="AA46" s="467" t="str">
        <f t="shared" si="1"/>
        <v/>
      </c>
      <c r="AB46" s="467" t="str">
        <f t="shared" si="1"/>
        <v/>
      </c>
      <c r="AC46" s="417"/>
      <c r="AD46" s="415"/>
      <c r="AE46" s="415"/>
      <c r="AF46" s="415"/>
      <c r="AG46" s="417"/>
      <c r="AH46" s="415"/>
      <c r="AI46" s="415"/>
      <c r="AJ46" s="415"/>
      <c r="AK46" s="467" t="str">
        <f>IF(OR(AK$38&lt;1000,AK$17&lt;=0),"",AK$13/AK$17)</f>
        <v/>
      </c>
      <c r="AL46" s="467" t="str">
        <f>IF(OR(AL$38&lt;1000,AL$17&lt;=0),"",AL$13/AL$17)</f>
        <v/>
      </c>
      <c r="AM46" s="467" t="str">
        <f>IF(OR(AM$38&lt;1000,AM$17&lt;=0),"",AM$13/AM$17)</f>
        <v/>
      </c>
      <c r="AN46" s="482" t="str">
        <f>IF(OR(AN$38&lt;1000,AN$17&lt;=0),"",AN$13/AN$17)</f>
        <v/>
      </c>
    </row>
    <row r="47" spans="1:40" s="73" customFormat="1" x14ac:dyDescent="0.25">
      <c r="A47" s="111"/>
      <c r="B47" s="407" t="s">
        <v>328</v>
      </c>
      <c r="C47" s="417"/>
      <c r="D47" s="415"/>
      <c r="E47" s="415"/>
      <c r="F47" s="467">
        <f ca="1">IF(F$45="","",F$42)</f>
        <v>7.7141000000000001E-2</v>
      </c>
      <c r="G47" s="421"/>
      <c r="H47" s="417"/>
      <c r="I47" s="415"/>
      <c r="J47" s="415"/>
      <c r="K47" s="467" t="str">
        <f>IF(K$45="","",K$42)</f>
        <v/>
      </c>
      <c r="L47" s="421"/>
      <c r="M47" s="417"/>
      <c r="N47" s="415"/>
      <c r="O47" s="415"/>
      <c r="P47" s="467" t="str">
        <f>IF(P$45="","",P$42)</f>
        <v/>
      </c>
      <c r="Q47" s="418"/>
      <c r="R47" s="416"/>
      <c r="S47" s="416"/>
      <c r="T47" s="414" t="str">
        <f>IF(T$46="","",T$42)</f>
        <v/>
      </c>
      <c r="U47" s="418"/>
      <c r="V47" s="416"/>
      <c r="W47" s="416"/>
      <c r="X47" s="467" t="str">
        <f>IF(X$46="","",X$42)</f>
        <v/>
      </c>
      <c r="Y47" s="418"/>
      <c r="Z47" s="416"/>
      <c r="AA47" s="416"/>
      <c r="AB47" s="467" t="str">
        <f>IF(AB$46="","",AB$42)</f>
        <v/>
      </c>
      <c r="AC47" s="417"/>
      <c r="AD47" s="415"/>
      <c r="AE47" s="415"/>
      <c r="AF47" s="415"/>
      <c r="AG47" s="417"/>
      <c r="AH47" s="415"/>
      <c r="AI47" s="415"/>
      <c r="AJ47" s="415"/>
      <c r="AK47" s="417"/>
      <c r="AL47" s="416"/>
      <c r="AM47" s="416"/>
      <c r="AN47" s="482" t="str">
        <f>IF(AN$46="","",AN$42)</f>
        <v/>
      </c>
    </row>
    <row r="48" spans="1:40" s="17" customFormat="1" x14ac:dyDescent="0.25">
      <c r="A48" s="112"/>
      <c r="B48" s="409" t="s">
        <v>327</v>
      </c>
      <c r="C48" s="417"/>
      <c r="D48" s="415"/>
      <c r="E48" s="415"/>
      <c r="F48" s="467">
        <f ca="1">IF(F$45="","",ROUND(F$45+MAX(0,F$47),3))</f>
        <v>1.0249999999999999</v>
      </c>
      <c r="G48" s="421"/>
      <c r="H48" s="417"/>
      <c r="I48" s="415"/>
      <c r="J48" s="415"/>
      <c r="K48" s="467" t="str">
        <f>IF(K$45="","",ROUND(K$45+MAX(0,K$47),3))</f>
        <v/>
      </c>
      <c r="L48" s="421"/>
      <c r="M48" s="417"/>
      <c r="N48" s="415"/>
      <c r="O48" s="415"/>
      <c r="P48" s="467" t="str">
        <f>IF(P$45="","",ROUND(P$45+MAX(0,P$47),3))</f>
        <v/>
      </c>
      <c r="Q48" s="417"/>
      <c r="R48" s="415"/>
      <c r="S48" s="415"/>
      <c r="T48" s="414" t="str">
        <f>IF(T$46="","",ROUND(T$46+MAX(0,T$47),3))</f>
        <v/>
      </c>
      <c r="U48" s="417"/>
      <c r="V48" s="415"/>
      <c r="W48" s="415"/>
      <c r="X48" s="467" t="str">
        <f>IF(X$46="","",ROUND(X$46+MAX(0,X$47),3))</f>
        <v/>
      </c>
      <c r="Y48" s="417"/>
      <c r="Z48" s="415"/>
      <c r="AA48" s="415"/>
      <c r="AB48" s="467" t="str">
        <f>IF(AB$46="","",ROUND(AB$46+MAX(0,AB$47),3))</f>
        <v/>
      </c>
      <c r="AC48" s="417"/>
      <c r="AD48" s="415"/>
      <c r="AE48" s="415"/>
      <c r="AF48" s="415"/>
      <c r="AG48" s="417"/>
      <c r="AH48" s="415"/>
      <c r="AI48" s="415"/>
      <c r="AJ48" s="415"/>
      <c r="AK48" s="417"/>
      <c r="AL48" s="415"/>
      <c r="AM48" s="415"/>
      <c r="AN48" s="482" t="str">
        <f>IF(AN$46="","",ROUND(AN$46+MAX(0,AN$47),3))</f>
        <v/>
      </c>
    </row>
    <row r="49" spans="1:40" ht="16.8" x14ac:dyDescent="0.3">
      <c r="B49" s="397" t="s">
        <v>329</v>
      </c>
      <c r="C49" s="385"/>
      <c r="D49" s="384"/>
      <c r="E49" s="384"/>
      <c r="F49" s="384"/>
      <c r="G49" s="386"/>
      <c r="H49" s="385"/>
      <c r="I49" s="384"/>
      <c r="J49" s="384"/>
      <c r="K49" s="384"/>
      <c r="L49" s="386"/>
      <c r="M49" s="385"/>
      <c r="N49" s="384"/>
      <c r="O49" s="384"/>
      <c r="P49" s="384"/>
      <c r="Q49" s="385"/>
      <c r="R49" s="384"/>
      <c r="S49" s="384"/>
      <c r="T49" s="384"/>
      <c r="U49" s="385"/>
      <c r="V49" s="384"/>
      <c r="W49" s="384"/>
      <c r="X49" s="384"/>
      <c r="Y49" s="385"/>
      <c r="Z49" s="384"/>
      <c r="AA49" s="384"/>
      <c r="AB49" s="384"/>
      <c r="AC49" s="385"/>
      <c r="AD49" s="384"/>
      <c r="AE49" s="384"/>
      <c r="AF49" s="384"/>
      <c r="AG49" s="385"/>
      <c r="AH49" s="384"/>
      <c r="AI49" s="384"/>
      <c r="AJ49" s="384"/>
      <c r="AK49" s="385"/>
      <c r="AL49" s="384"/>
      <c r="AM49" s="384"/>
      <c r="AN49" s="413"/>
    </row>
    <row r="50" spans="1:40" s="17" customFormat="1" x14ac:dyDescent="0.25">
      <c r="A50" s="111"/>
      <c r="B50" s="400" t="s">
        <v>330</v>
      </c>
      <c r="C50" s="470">
        <v>0.8</v>
      </c>
      <c r="D50" s="471">
        <v>0.8</v>
      </c>
      <c r="E50" s="471">
        <v>0.8</v>
      </c>
      <c r="F50" s="471">
        <v>0.8</v>
      </c>
      <c r="G50" s="422"/>
      <c r="H50" s="470">
        <v>0.8</v>
      </c>
      <c r="I50" s="471">
        <v>0.8</v>
      </c>
      <c r="J50" s="471">
        <v>0.8</v>
      </c>
      <c r="K50" s="471">
        <v>0.8</v>
      </c>
      <c r="L50" s="422"/>
      <c r="M50" s="473">
        <v>0.85</v>
      </c>
      <c r="N50" s="474">
        <v>0.85</v>
      </c>
      <c r="O50" s="474">
        <v>0.85</v>
      </c>
      <c r="P50" s="474">
        <v>0.85</v>
      </c>
      <c r="Q50" s="473">
        <f>IF('Company Information'!$C$12="","Please select a State",IF('Company Information'!$C$12="Grand Total","",VLOOKUP('Company Information'!$C$12,'Reference Tables'!$D$3:$J$61,2,FALSE)))</f>
        <v>0</v>
      </c>
      <c r="R50" s="474">
        <f>IF('Company Information'!$C$12="","Please select a State",IF('Company Information'!$C$12="Grand Total","",VLOOKUP('Company Information'!$C$12,'Reference Tables'!$D$3:$J$61,4,FALSE)))</f>
        <v>0</v>
      </c>
      <c r="S50" s="474">
        <f>IF('Company Information'!$C$12="","Please select a State",IF('Company Information'!$C$12="Grand Total","",VLOOKUP('Company Information'!$C$12,'Reference Tables'!$D$3:$J$61,6,FALSE)))</f>
        <v>0</v>
      </c>
      <c r="T50" s="474">
        <f>S$50</f>
        <v>0</v>
      </c>
      <c r="U50" s="473">
        <f>IF('Company Information'!$C$12="","Please select a State",IF('Company Information'!$C$12="Grand Total","",VLOOKUP('Company Information'!$C$12,'Reference Tables'!$D$3:$J$61,3,FALSE)))</f>
        <v>0</v>
      </c>
      <c r="V50" s="474">
        <f>IF('Company Information'!$C$12="","Please select a State",IF('Company Information'!$C$12="Grand Total","",VLOOKUP('Company Information'!$C$12,'Reference Tables'!$D$3:$J$61,5,FALSE)))</f>
        <v>0</v>
      </c>
      <c r="W50" s="474">
        <f>IF('Company Information'!$C$12="","Please select a State",IF('Company Information'!$C$12="Grand Total","",VLOOKUP('Company Information'!$C$12,'Reference Tables'!$D$3:$J$61,7,FALSE)))</f>
        <v>0</v>
      </c>
      <c r="X50" s="474">
        <f>W$50</f>
        <v>0</v>
      </c>
      <c r="Y50" s="473">
        <v>0.85</v>
      </c>
      <c r="Z50" s="474">
        <v>0.85</v>
      </c>
      <c r="AA50" s="474">
        <v>0.85</v>
      </c>
      <c r="AB50" s="474">
        <v>0.85</v>
      </c>
      <c r="AC50" s="429"/>
      <c r="AD50" s="428"/>
      <c r="AE50" s="428"/>
      <c r="AF50" s="428"/>
      <c r="AG50" s="429"/>
      <c r="AH50" s="428"/>
      <c r="AI50" s="428"/>
      <c r="AJ50" s="428"/>
      <c r="AK50" s="474">
        <v>0.8</v>
      </c>
      <c r="AL50" s="474">
        <v>0.8</v>
      </c>
      <c r="AM50" s="474">
        <v>0.8</v>
      </c>
      <c r="AN50" s="483">
        <v>0.8</v>
      </c>
    </row>
    <row r="51" spans="1:40" x14ac:dyDescent="0.25">
      <c r="B51" s="407" t="s">
        <v>331</v>
      </c>
      <c r="C51" s="418"/>
      <c r="D51" s="416"/>
      <c r="E51" s="416"/>
      <c r="F51" s="469">
        <f ca="1">F$48</f>
        <v>1.0249999999999999</v>
      </c>
      <c r="G51" s="421"/>
      <c r="H51" s="418"/>
      <c r="I51" s="416"/>
      <c r="J51" s="416"/>
      <c r="K51" s="469" t="str">
        <f>K$48</f>
        <v/>
      </c>
      <c r="L51" s="421"/>
      <c r="M51" s="418"/>
      <c r="N51" s="416"/>
      <c r="O51" s="416"/>
      <c r="P51" s="469" t="str">
        <f>P$48</f>
        <v/>
      </c>
      <c r="Q51" s="418"/>
      <c r="R51" s="416"/>
      <c r="S51" s="416"/>
      <c r="T51" s="469" t="str">
        <f>T$48</f>
        <v/>
      </c>
      <c r="U51" s="418"/>
      <c r="V51" s="416"/>
      <c r="W51" s="416"/>
      <c r="X51" s="469" t="str">
        <f>X$48</f>
        <v/>
      </c>
      <c r="Y51" s="418"/>
      <c r="Z51" s="416"/>
      <c r="AA51" s="416"/>
      <c r="AB51" s="469" t="str">
        <f>AB$48</f>
        <v/>
      </c>
      <c r="AC51" s="417"/>
      <c r="AD51" s="415"/>
      <c r="AE51" s="415"/>
      <c r="AF51" s="415"/>
      <c r="AG51" s="417"/>
      <c r="AH51" s="415"/>
      <c r="AI51" s="415"/>
      <c r="AJ51" s="415"/>
      <c r="AK51" s="484"/>
      <c r="AL51" s="476"/>
      <c r="AM51" s="476"/>
      <c r="AN51" s="485" t="str">
        <f>AN$48</f>
        <v/>
      </c>
    </row>
    <row r="52" spans="1:40" s="73" customFormat="1" ht="26.25" customHeight="1" x14ac:dyDescent="0.25">
      <c r="A52" s="111"/>
      <c r="B52" s="405" t="s">
        <v>332</v>
      </c>
      <c r="C52" s="417"/>
      <c r="D52" s="415"/>
      <c r="E52" s="415"/>
      <c r="F52" s="5">
        <f>IF(F$38&lt;1000,"",MAX(0,E$15-E$16))</f>
        <v>6448897.5299999993</v>
      </c>
      <c r="G52" s="421"/>
      <c r="H52" s="417"/>
      <c r="I52" s="415"/>
      <c r="J52" s="415"/>
      <c r="K52" s="5" t="str">
        <f>IF(K$38&lt;1000,"",MAX(0,J$15-J$16))</f>
        <v/>
      </c>
      <c r="L52" s="421"/>
      <c r="M52" s="417"/>
      <c r="N52" s="415"/>
      <c r="O52" s="415"/>
      <c r="P52" s="5" t="str">
        <f>IF(P$38&lt;1000,"",MAX(0,O$15-O$16))</f>
        <v/>
      </c>
      <c r="Q52" s="417"/>
      <c r="R52" s="415"/>
      <c r="S52" s="415"/>
      <c r="T52" s="5" t="str">
        <f>IF(T$38&lt;1000,"",MAX(0,S$15-S$16))</f>
        <v/>
      </c>
      <c r="U52" s="417"/>
      <c r="V52" s="415"/>
      <c r="W52" s="415"/>
      <c r="X52" s="5" t="str">
        <f>IF(X$38&lt;1000,"",MAX(0,W$15-W$16))</f>
        <v/>
      </c>
      <c r="Y52" s="417"/>
      <c r="Z52" s="415"/>
      <c r="AA52" s="415"/>
      <c r="AB52" s="5" t="str">
        <f>IF(AB$38&lt;1000,"",MAX(0,AA$15-AA$16))</f>
        <v/>
      </c>
      <c r="AC52" s="417"/>
      <c r="AD52" s="415"/>
      <c r="AE52" s="415"/>
      <c r="AF52" s="415"/>
      <c r="AG52" s="417"/>
      <c r="AH52" s="415"/>
      <c r="AI52" s="415"/>
      <c r="AJ52" s="415"/>
      <c r="AK52" s="484"/>
      <c r="AL52" s="477"/>
      <c r="AM52" s="477"/>
      <c r="AN52" s="459" t="str">
        <f>IF(AN$38&lt;1000,"",MAX(0,AM$15-AM$16))</f>
        <v/>
      </c>
    </row>
    <row r="53" spans="1:40" s="27" customFormat="1" ht="26.4" x14ac:dyDescent="0.25">
      <c r="A53" s="112"/>
      <c r="B53" s="402" t="s">
        <v>333</v>
      </c>
      <c r="C53" s="417"/>
      <c r="D53" s="415"/>
      <c r="E53" s="415"/>
      <c r="F53" s="457">
        <f ca="1">IF(OR(F$38&lt;1000,F$17&lt;=0),0,MAX(0,F$50-F$51)*F$52)</f>
        <v>0</v>
      </c>
      <c r="G53" s="421"/>
      <c r="H53" s="417"/>
      <c r="I53" s="415"/>
      <c r="J53" s="415"/>
      <c r="K53" s="457">
        <f>IF(OR(K$38&lt;1000,K$17&lt;=0),0,MAX(0,K$50-K$51)*K$52)</f>
        <v>0</v>
      </c>
      <c r="L53" s="421"/>
      <c r="M53" s="417"/>
      <c r="N53" s="415"/>
      <c r="O53" s="415"/>
      <c r="P53" s="457">
        <f>IF(OR(P$38&lt;1000,P$17&lt;=0),0,MAX(0,P$50-P$51)*P$52)</f>
        <v>0</v>
      </c>
      <c r="Q53" s="417"/>
      <c r="R53" s="415"/>
      <c r="S53" s="415"/>
      <c r="T53" s="457">
        <f>IF(OR(T$38&lt;1000,T$17&lt;=0),0,MAX(0,T$50-T$51)*T$52)</f>
        <v>0</v>
      </c>
      <c r="U53" s="417"/>
      <c r="V53" s="415"/>
      <c r="W53" s="415"/>
      <c r="X53" s="457">
        <f>IF(OR(X$38&lt;1000,X$17&lt;=0),0,MAX(0,X$50-X$51)*X$52)</f>
        <v>0</v>
      </c>
      <c r="Y53" s="417"/>
      <c r="Z53" s="415"/>
      <c r="AA53" s="415"/>
      <c r="AB53" s="457">
        <f>IF(OR(AB$38&lt;1000,AB$17&lt;=0),0,MAX(0,AB$50-AB$51)*AB$52)</f>
        <v>0</v>
      </c>
      <c r="AC53" s="417"/>
      <c r="AD53" s="415"/>
      <c r="AE53" s="415"/>
      <c r="AF53" s="415"/>
      <c r="AG53" s="417"/>
      <c r="AH53" s="415"/>
      <c r="AI53" s="415"/>
      <c r="AJ53" s="415"/>
      <c r="AK53" s="486"/>
      <c r="AL53" s="487"/>
      <c r="AM53" s="487"/>
      <c r="AN53" s="460">
        <f>IF(OR(AN$38&lt;1000,AN$17&lt;=0),0,MAX(0,AN$50-AN$51)*AN$52)</f>
        <v>0</v>
      </c>
    </row>
    <row r="54" spans="1:40" s="27" customFormat="1" ht="16.8" x14ac:dyDescent="0.3">
      <c r="A54" s="92"/>
      <c r="B54" s="397" t="s">
        <v>489</v>
      </c>
      <c r="C54" s="385"/>
      <c r="D54" s="384"/>
      <c r="E54" s="384"/>
      <c r="F54" s="384"/>
      <c r="G54" s="386"/>
      <c r="H54" s="385"/>
      <c r="I54" s="384"/>
      <c r="J54" s="384"/>
      <c r="K54" s="384"/>
      <c r="L54" s="386"/>
      <c r="M54" s="385"/>
      <c r="N54" s="384"/>
      <c r="O54" s="384"/>
      <c r="P54" s="384"/>
      <c r="Q54" s="385"/>
      <c r="R54" s="384"/>
      <c r="S54" s="384"/>
      <c r="T54" s="384"/>
      <c r="U54" s="385"/>
      <c r="V54" s="384"/>
      <c r="W54" s="384"/>
      <c r="X54" s="384"/>
      <c r="Y54" s="385"/>
      <c r="Z54" s="384"/>
      <c r="AA54" s="384"/>
      <c r="AB54" s="384"/>
      <c r="AC54" s="385"/>
      <c r="AD54" s="384"/>
      <c r="AE54" s="384"/>
      <c r="AF54" s="384"/>
      <c r="AG54" s="385"/>
      <c r="AH54" s="384"/>
      <c r="AI54" s="384"/>
      <c r="AJ54" s="384"/>
      <c r="AK54" s="385"/>
      <c r="AL54" s="384"/>
      <c r="AM54" s="384"/>
      <c r="AN54" s="413"/>
    </row>
    <row r="55" spans="1:40" s="27" customFormat="1" ht="18.75" customHeight="1" x14ac:dyDescent="0.25">
      <c r="A55" s="92"/>
      <c r="B55" s="410" t="s">
        <v>334</v>
      </c>
      <c r="C55" s="425"/>
      <c r="D55" s="419"/>
      <c r="E55" s="419"/>
      <c r="F55" s="419"/>
      <c r="G55" s="423"/>
      <c r="H55" s="425"/>
      <c r="I55" s="419"/>
      <c r="J55" s="419"/>
      <c r="K55" s="419"/>
      <c r="L55" s="423"/>
      <c r="M55" s="425"/>
      <c r="N55" s="419"/>
      <c r="O55" s="419"/>
      <c r="P55" s="419"/>
      <c r="Q55" s="425"/>
      <c r="R55" s="419"/>
      <c r="S55" s="419"/>
      <c r="T55" s="419"/>
      <c r="U55" s="425"/>
      <c r="V55" s="419"/>
      <c r="W55" s="419"/>
      <c r="X55" s="419"/>
      <c r="Y55" s="425"/>
      <c r="Z55" s="419"/>
      <c r="AA55" s="419"/>
      <c r="AB55" s="419"/>
      <c r="AC55" s="425"/>
      <c r="AD55" s="419"/>
      <c r="AE55" s="419"/>
      <c r="AF55" s="419"/>
      <c r="AG55" s="425"/>
      <c r="AH55" s="419"/>
      <c r="AI55" s="419"/>
      <c r="AJ55" s="419"/>
      <c r="AK55" s="425"/>
      <c r="AL55" s="419"/>
      <c r="AM55" s="419"/>
      <c r="AN55" s="420"/>
    </row>
    <row r="56" spans="1:40" s="27" customFormat="1" ht="26.25" customHeight="1" x14ac:dyDescent="0.25">
      <c r="A56" s="92"/>
      <c r="B56" s="405" t="s">
        <v>335</v>
      </c>
      <c r="C56" s="387"/>
      <c r="D56" s="415"/>
      <c r="E56" s="415"/>
      <c r="F56" s="415"/>
      <c r="G56" s="421"/>
      <c r="H56" s="387"/>
      <c r="I56" s="415"/>
      <c r="J56" s="415"/>
      <c r="K56" s="415"/>
      <c r="L56" s="421"/>
      <c r="M56" s="387"/>
      <c r="N56" s="415"/>
      <c r="O56" s="415"/>
      <c r="P56" s="415"/>
      <c r="Q56" s="387"/>
      <c r="R56" s="415"/>
      <c r="S56" s="415"/>
      <c r="T56" s="415"/>
      <c r="U56" s="387"/>
      <c r="V56" s="415"/>
      <c r="W56" s="415"/>
      <c r="X56" s="415"/>
      <c r="Y56" s="387"/>
      <c r="Z56" s="415"/>
      <c r="AA56" s="415"/>
      <c r="AB56" s="415"/>
      <c r="AC56" s="417"/>
      <c r="AD56" s="415"/>
      <c r="AE56" s="415"/>
      <c r="AF56" s="415"/>
      <c r="AG56" s="417"/>
      <c r="AH56" s="415"/>
      <c r="AI56" s="415"/>
      <c r="AJ56" s="415"/>
      <c r="AK56" s="387"/>
      <c r="AL56" s="415"/>
      <c r="AM56" s="415"/>
      <c r="AN56" s="432"/>
    </row>
    <row r="57" spans="1:40" s="27" customFormat="1" ht="26.4" x14ac:dyDescent="0.25">
      <c r="A57" s="92"/>
      <c r="B57" s="405" t="s">
        <v>336</v>
      </c>
      <c r="C57" s="387"/>
      <c r="D57" s="415"/>
      <c r="E57" s="415"/>
      <c r="F57" s="415"/>
      <c r="G57" s="421"/>
      <c r="H57" s="387"/>
      <c r="I57" s="415"/>
      <c r="J57" s="415"/>
      <c r="K57" s="415"/>
      <c r="L57" s="421"/>
      <c r="M57" s="387"/>
      <c r="N57" s="415"/>
      <c r="O57" s="415"/>
      <c r="P57" s="415"/>
      <c r="Q57" s="387"/>
      <c r="R57" s="415"/>
      <c r="S57" s="415"/>
      <c r="T57" s="415"/>
      <c r="U57" s="387"/>
      <c r="V57" s="415"/>
      <c r="W57" s="415"/>
      <c r="X57" s="415"/>
      <c r="Y57" s="387"/>
      <c r="Z57" s="415"/>
      <c r="AA57" s="415"/>
      <c r="AB57" s="415"/>
      <c r="AC57" s="417"/>
      <c r="AD57" s="415"/>
      <c r="AE57" s="415"/>
      <c r="AF57" s="415"/>
      <c r="AG57" s="417"/>
      <c r="AH57" s="415"/>
      <c r="AI57" s="415"/>
      <c r="AJ57" s="415"/>
      <c r="AK57" s="387"/>
      <c r="AL57" s="415"/>
      <c r="AM57" s="415"/>
      <c r="AN57" s="432"/>
    </row>
    <row r="58" spans="1:40" s="27" customFormat="1" ht="26.25" customHeight="1" x14ac:dyDescent="0.25">
      <c r="A58" s="92"/>
      <c r="B58" s="406" t="s">
        <v>485</v>
      </c>
      <c r="C58" s="426"/>
      <c r="D58" s="415"/>
      <c r="E58" s="427"/>
      <c r="F58" s="427"/>
      <c r="G58" s="3">
        <f>G60-G59</f>
        <v>0</v>
      </c>
      <c r="H58" s="426"/>
      <c r="I58" s="427"/>
      <c r="J58" s="427"/>
      <c r="K58" s="427"/>
      <c r="L58" s="3">
        <f>L60-L59</f>
        <v>0</v>
      </c>
      <c r="M58" s="426"/>
      <c r="N58" s="427"/>
      <c r="O58" s="427"/>
      <c r="P58" s="427"/>
      <c r="Q58" s="426"/>
      <c r="R58" s="427"/>
      <c r="S58" s="427"/>
      <c r="T58" s="427"/>
      <c r="U58" s="426"/>
      <c r="V58" s="427"/>
      <c r="W58" s="427"/>
      <c r="X58" s="427"/>
      <c r="Y58" s="426"/>
      <c r="Z58" s="415"/>
      <c r="AA58" s="427"/>
      <c r="AB58" s="427"/>
      <c r="AC58" s="426"/>
      <c r="AD58" s="427"/>
      <c r="AE58" s="427"/>
      <c r="AF58" s="427"/>
      <c r="AG58" s="426"/>
      <c r="AH58" s="427"/>
      <c r="AI58" s="427"/>
      <c r="AJ58" s="427"/>
      <c r="AK58" s="426"/>
      <c r="AL58" s="415"/>
      <c r="AM58" s="427"/>
      <c r="AN58" s="438"/>
    </row>
    <row r="59" spans="1:40" s="27" customFormat="1" ht="26.4" x14ac:dyDescent="0.25">
      <c r="A59" s="92"/>
      <c r="B59" s="405" t="s">
        <v>486</v>
      </c>
      <c r="C59" s="417"/>
      <c r="D59" s="415"/>
      <c r="E59" s="415"/>
      <c r="F59" s="415"/>
      <c r="G59" s="388"/>
      <c r="H59" s="417"/>
      <c r="I59" s="415"/>
      <c r="J59" s="444"/>
      <c r="K59" s="415"/>
      <c r="L59" s="388"/>
      <c r="M59" s="417"/>
      <c r="N59" s="415"/>
      <c r="O59" s="415"/>
      <c r="P59" s="415"/>
      <c r="Q59" s="417"/>
      <c r="R59" s="415"/>
      <c r="S59" s="444"/>
      <c r="T59" s="415"/>
      <c r="U59" s="417"/>
      <c r="V59" s="415"/>
      <c r="W59" s="444"/>
      <c r="X59" s="415"/>
      <c r="Y59" s="417"/>
      <c r="Z59" s="415"/>
      <c r="AA59" s="415"/>
      <c r="AB59" s="415"/>
      <c r="AC59" s="417"/>
      <c r="AD59" s="415"/>
      <c r="AE59" s="415"/>
      <c r="AF59" s="415"/>
      <c r="AG59" s="417"/>
      <c r="AH59" s="415"/>
      <c r="AI59" s="415"/>
      <c r="AJ59" s="415"/>
      <c r="AK59" s="417"/>
      <c r="AL59" s="415"/>
      <c r="AM59" s="444"/>
      <c r="AN59" s="432"/>
    </row>
    <row r="60" spans="1:40" s="27" customFormat="1" ht="26.4" x14ac:dyDescent="0.25">
      <c r="A60" s="92"/>
      <c r="B60" s="405" t="s">
        <v>487</v>
      </c>
      <c r="C60" s="417"/>
      <c r="D60" s="415"/>
      <c r="E60" s="415"/>
      <c r="F60" s="415"/>
      <c r="G60" s="388"/>
      <c r="H60" s="417"/>
      <c r="I60" s="415"/>
      <c r="J60" s="444"/>
      <c r="K60" s="415"/>
      <c r="L60" s="388"/>
      <c r="M60" s="417"/>
      <c r="N60" s="415"/>
      <c r="O60" s="415"/>
      <c r="P60" s="415"/>
      <c r="Q60" s="417"/>
      <c r="R60" s="415"/>
      <c r="S60" s="444"/>
      <c r="T60" s="415"/>
      <c r="U60" s="417"/>
      <c r="V60" s="415"/>
      <c r="W60" s="444"/>
      <c r="X60" s="415"/>
      <c r="Y60" s="417"/>
      <c r="Z60" s="415"/>
      <c r="AA60" s="415"/>
      <c r="AB60" s="415"/>
      <c r="AC60" s="417"/>
      <c r="AD60" s="415"/>
      <c r="AE60" s="415"/>
      <c r="AF60" s="415"/>
      <c r="AG60" s="417"/>
      <c r="AH60" s="415"/>
      <c r="AI60" s="415"/>
      <c r="AJ60" s="415"/>
      <c r="AK60" s="417"/>
      <c r="AL60" s="415"/>
      <c r="AM60" s="444"/>
      <c r="AN60" s="432"/>
    </row>
    <row r="61" spans="1:40" s="27" customFormat="1" x14ac:dyDescent="0.25">
      <c r="A61" s="92"/>
      <c r="B61" s="405" t="s">
        <v>337</v>
      </c>
      <c r="C61" s="417"/>
      <c r="D61" s="415"/>
      <c r="E61" s="388"/>
      <c r="F61" s="415"/>
      <c r="G61" s="421"/>
      <c r="H61" s="417"/>
      <c r="I61" s="415"/>
      <c r="J61" s="388"/>
      <c r="K61" s="415"/>
      <c r="L61" s="421"/>
      <c r="M61" s="417"/>
      <c r="N61" s="415"/>
      <c r="O61" s="415"/>
      <c r="P61" s="415"/>
      <c r="Q61" s="417"/>
      <c r="R61" s="415"/>
      <c r="S61" s="388"/>
      <c r="T61" s="415"/>
      <c r="U61" s="417"/>
      <c r="V61" s="415"/>
      <c r="W61" s="388"/>
      <c r="X61" s="415"/>
      <c r="Y61" s="417"/>
      <c r="Z61" s="415"/>
      <c r="AA61" s="415"/>
      <c r="AB61" s="415"/>
      <c r="AC61" s="417"/>
      <c r="AD61" s="415"/>
      <c r="AE61" s="415"/>
      <c r="AF61" s="415"/>
      <c r="AG61" s="417"/>
      <c r="AH61" s="415"/>
      <c r="AI61" s="415"/>
      <c r="AJ61" s="415"/>
      <c r="AK61" s="417"/>
      <c r="AL61" s="415"/>
      <c r="AM61" s="388"/>
      <c r="AN61" s="432"/>
    </row>
    <row r="62" spans="1:40" s="27" customFormat="1" x14ac:dyDescent="0.25">
      <c r="A62" s="92"/>
      <c r="B62" s="405" t="s">
        <v>338</v>
      </c>
      <c r="C62" s="417"/>
      <c r="D62" s="415"/>
      <c r="E62" s="388"/>
      <c r="F62" s="415"/>
      <c r="G62" s="421"/>
      <c r="H62" s="417"/>
      <c r="I62" s="415"/>
      <c r="J62" s="388"/>
      <c r="K62" s="415"/>
      <c r="L62" s="421"/>
      <c r="M62" s="417"/>
      <c r="N62" s="415"/>
      <c r="O62" s="415"/>
      <c r="P62" s="415"/>
      <c r="Q62" s="417"/>
      <c r="R62" s="415"/>
      <c r="S62" s="388"/>
      <c r="T62" s="415"/>
      <c r="U62" s="417"/>
      <c r="V62" s="415"/>
      <c r="W62" s="388"/>
      <c r="X62" s="415"/>
      <c r="Y62" s="417"/>
      <c r="Z62" s="415"/>
      <c r="AA62" s="415"/>
      <c r="AB62" s="415"/>
      <c r="AC62" s="417"/>
      <c r="AD62" s="415"/>
      <c r="AE62" s="415"/>
      <c r="AF62" s="415"/>
      <c r="AG62" s="417"/>
      <c r="AH62" s="415"/>
      <c r="AI62" s="415"/>
      <c r="AJ62" s="415"/>
      <c r="AK62" s="417"/>
      <c r="AL62" s="415"/>
      <c r="AM62" s="388"/>
      <c r="AN62" s="432"/>
    </row>
    <row r="63" spans="1:40" s="27" customFormat="1" x14ac:dyDescent="0.25">
      <c r="A63" s="92"/>
      <c r="B63" s="405" t="s">
        <v>339</v>
      </c>
      <c r="C63" s="417"/>
      <c r="D63" s="415"/>
      <c r="E63" s="388"/>
      <c r="F63" s="415"/>
      <c r="G63" s="421"/>
      <c r="H63" s="417"/>
      <c r="I63" s="415"/>
      <c r="J63" s="388"/>
      <c r="K63" s="415"/>
      <c r="L63" s="421"/>
      <c r="M63" s="417"/>
      <c r="N63" s="415"/>
      <c r="O63" s="415"/>
      <c r="P63" s="415"/>
      <c r="Q63" s="417"/>
      <c r="R63" s="415"/>
      <c r="S63" s="388"/>
      <c r="T63" s="415"/>
      <c r="U63" s="417"/>
      <c r="V63" s="415"/>
      <c r="W63" s="388"/>
      <c r="X63" s="415"/>
      <c r="Y63" s="417"/>
      <c r="Z63" s="415"/>
      <c r="AA63" s="415"/>
      <c r="AB63" s="415"/>
      <c r="AC63" s="417"/>
      <c r="AD63" s="415"/>
      <c r="AE63" s="415"/>
      <c r="AF63" s="415"/>
      <c r="AG63" s="417"/>
      <c r="AH63" s="415"/>
      <c r="AI63" s="415"/>
      <c r="AJ63" s="415"/>
      <c r="AK63" s="417"/>
      <c r="AL63" s="415"/>
      <c r="AM63" s="388"/>
      <c r="AN63" s="432"/>
    </row>
    <row r="64" spans="1:40" s="19" customFormat="1" x14ac:dyDescent="0.25">
      <c r="A64" s="92"/>
      <c r="B64" s="412" t="s">
        <v>340</v>
      </c>
      <c r="C64" s="439"/>
      <c r="D64" s="440"/>
      <c r="E64" s="399"/>
      <c r="F64" s="440"/>
      <c r="G64" s="441"/>
      <c r="H64" s="439"/>
      <c r="I64" s="440"/>
      <c r="J64" s="399"/>
      <c r="K64" s="440"/>
      <c r="L64" s="441"/>
      <c r="M64" s="439"/>
      <c r="N64" s="440"/>
      <c r="O64" s="440"/>
      <c r="P64" s="440"/>
      <c r="Q64" s="439"/>
      <c r="R64" s="440"/>
      <c r="S64" s="399"/>
      <c r="T64" s="440"/>
      <c r="U64" s="439"/>
      <c r="V64" s="440"/>
      <c r="W64" s="399"/>
      <c r="X64" s="440"/>
      <c r="Y64" s="439"/>
      <c r="Z64" s="440"/>
      <c r="AA64" s="440"/>
      <c r="AB64" s="440"/>
      <c r="AC64" s="439"/>
      <c r="AD64" s="440"/>
      <c r="AE64" s="440"/>
      <c r="AF64" s="440"/>
      <c r="AG64" s="439"/>
      <c r="AH64" s="440"/>
      <c r="AI64" s="440"/>
      <c r="AJ64" s="440"/>
      <c r="AK64" s="439"/>
      <c r="AL64" s="440"/>
      <c r="AM64" s="399"/>
      <c r="AN64" s="442"/>
    </row>
    <row r="65" spans="1:40" ht="13.2" customHeight="1" x14ac:dyDescent="0.25">
      <c r="A65" s="29"/>
      <c r="B65" s="114"/>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row>
    <row r="66" spans="1:40" x14ac:dyDescent="0.25">
      <c r="B66" s="115"/>
    </row>
    <row r="69" spans="1:40" ht="12.75" customHeight="1" x14ac:dyDescent="0.25">
      <c r="B69" s="116"/>
    </row>
    <row r="70" spans="1:40" x14ac:dyDescent="0.25">
      <c r="B70" s="115"/>
    </row>
    <row r="73" spans="1:40" x14ac:dyDescent="0.25">
      <c r="A73" s="22"/>
      <c r="B73" s="21"/>
      <c r="N73" s="12"/>
    </row>
    <row r="74" spans="1:40" x14ac:dyDescent="0.25">
      <c r="A74" s="22"/>
      <c r="B74" s="44"/>
      <c r="N74" s="12"/>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8" stopIfTrue="1" operator="lessThan">
      <formula>0</formula>
    </cfRule>
  </conditionalFormatting>
  <conditionalFormatting sqref="C15:C16">
    <cfRule type="cellIs" dxfId="58" priority="71" stopIfTrue="1" operator="lessThan">
      <formula>0</formula>
    </cfRule>
  </conditionalFormatting>
  <conditionalFormatting sqref="C5:C7">
    <cfRule type="cellIs" dxfId="57" priority="72" stopIfTrue="1" operator="lessThan">
      <formula>0</formula>
    </cfRule>
  </conditionalFormatting>
  <conditionalFormatting sqref="H15:H16">
    <cfRule type="cellIs" dxfId="56" priority="55" stopIfTrue="1" operator="lessThan">
      <formula>0</formula>
    </cfRule>
  </conditionalFormatting>
  <conditionalFormatting sqref="Q38">
    <cfRule type="cellIs" dxfId="55" priority="45" stopIfTrue="1" operator="lessThan">
      <formula>0</formula>
    </cfRule>
  </conditionalFormatting>
  <conditionalFormatting sqref="M38">
    <cfRule type="cellIs" dxfId="54" priority="49" stopIfTrue="1" operator="lessThan">
      <formula>0</formula>
    </cfRule>
  </conditionalFormatting>
  <conditionalFormatting sqref="M5:M7">
    <cfRule type="cellIs" dxfId="53" priority="51" stopIfTrue="1" operator="lessThan">
      <formula>0</formula>
    </cfRule>
  </conditionalFormatting>
  <conditionalFormatting sqref="H5:H7">
    <cfRule type="cellIs" dxfId="52" priority="56" stopIfTrue="1" operator="lessThan">
      <formula>0</formula>
    </cfRule>
  </conditionalFormatting>
  <conditionalFormatting sqref="H38">
    <cfRule type="cellIs" dxfId="51" priority="53" stopIfTrue="1" operator="lessThan">
      <formula>0</formula>
    </cfRule>
  </conditionalFormatting>
  <conditionalFormatting sqref="M15:M16">
    <cfRule type="cellIs" dxfId="50" priority="50" stopIfTrue="1" operator="lessThan">
      <formula>0</formula>
    </cfRule>
  </conditionalFormatting>
  <conditionalFormatting sqref="Q5:Q7">
    <cfRule type="cellIs" dxfId="49" priority="47" stopIfTrue="1" operator="lessThan">
      <formula>0</formula>
    </cfRule>
  </conditionalFormatting>
  <conditionalFormatting sqref="Q15:Q16">
    <cfRule type="cellIs" dxfId="48" priority="46" stopIfTrue="1" operator="lessThan">
      <formula>0</formula>
    </cfRule>
  </conditionalFormatting>
  <conditionalFormatting sqref="U5:U7">
    <cfRule type="cellIs" dxfId="47" priority="43" stopIfTrue="1" operator="lessThan">
      <formula>0</formula>
    </cfRule>
  </conditionalFormatting>
  <conditionalFormatting sqref="U15:U16">
    <cfRule type="cellIs" dxfId="46" priority="42" stopIfTrue="1" operator="lessThan">
      <formula>0</formula>
    </cfRule>
  </conditionalFormatting>
  <conditionalFormatting sqref="U38">
    <cfRule type="cellIs" dxfId="45" priority="41" stopIfTrue="1" operator="lessThan">
      <formula>0</formula>
    </cfRule>
  </conditionalFormatting>
  <conditionalFormatting sqref="Y5:Y7">
    <cfRule type="cellIs" dxfId="44" priority="39" stopIfTrue="1" operator="lessThan">
      <formula>0</formula>
    </cfRule>
  </conditionalFormatting>
  <conditionalFormatting sqref="Y15:Y16">
    <cfRule type="cellIs" dxfId="43" priority="38" stopIfTrue="1" operator="lessThan">
      <formula>0</formula>
    </cfRule>
  </conditionalFormatting>
  <conditionalFormatting sqref="Y38">
    <cfRule type="cellIs" dxfId="42" priority="37" stopIfTrue="1" operator="lessThan">
      <formula>0</formula>
    </cfRule>
  </conditionalFormatting>
  <conditionalFormatting sqref="G35">
    <cfRule type="cellIs" dxfId="41" priority="31" stopIfTrue="1" operator="lessThan">
      <formula>0</formula>
    </cfRule>
  </conditionalFormatting>
  <conditionalFormatting sqref="G36">
    <cfRule type="cellIs" dxfId="40" priority="30" stopIfTrue="1" operator="lessThan">
      <formula>0</formula>
    </cfRule>
  </conditionalFormatting>
  <conditionalFormatting sqref="C56">
    <cfRule type="cellIs" dxfId="39" priority="29" stopIfTrue="1" operator="lessThan">
      <formula>0</formula>
    </cfRule>
  </conditionalFormatting>
  <conditionalFormatting sqref="C57">
    <cfRule type="cellIs" dxfId="38" priority="28" stopIfTrue="1" operator="lessThan">
      <formula>0</formula>
    </cfRule>
  </conditionalFormatting>
  <conditionalFormatting sqref="AK5:AK7">
    <cfRule type="cellIs" dxfId="37" priority="27" stopIfTrue="1" operator="lessThan">
      <formula>0</formula>
    </cfRule>
  </conditionalFormatting>
  <conditionalFormatting sqref="AK15:AK16">
    <cfRule type="cellIs" dxfId="36" priority="26" stopIfTrue="1" operator="lessThan">
      <formula>0</formula>
    </cfRule>
  </conditionalFormatting>
  <conditionalFormatting sqref="AK38">
    <cfRule type="cellIs" dxfId="35" priority="25" stopIfTrue="1" operator="lessThan">
      <formula>0</formula>
    </cfRule>
  </conditionalFormatting>
  <conditionalFormatting sqref="H56">
    <cfRule type="cellIs" dxfId="34" priority="23" stopIfTrue="1" operator="lessThan">
      <formula>0</formula>
    </cfRule>
  </conditionalFormatting>
  <conditionalFormatting sqref="H57">
    <cfRule type="cellIs" dxfId="33" priority="22" stopIfTrue="1" operator="lessThan">
      <formula>0</formula>
    </cfRule>
  </conditionalFormatting>
  <conditionalFormatting sqref="M56">
    <cfRule type="cellIs" dxfId="32" priority="21" stopIfTrue="1" operator="lessThan">
      <formula>0</formula>
    </cfRule>
  </conditionalFormatting>
  <conditionalFormatting sqref="M57">
    <cfRule type="cellIs" dxfId="31" priority="20" stopIfTrue="1" operator="lessThan">
      <formula>0</formula>
    </cfRule>
  </conditionalFormatting>
  <conditionalFormatting sqref="Q56">
    <cfRule type="cellIs" dxfId="30" priority="19" stopIfTrue="1" operator="lessThan">
      <formula>0</formula>
    </cfRule>
  </conditionalFormatting>
  <conditionalFormatting sqref="Q57">
    <cfRule type="cellIs" dxfId="29" priority="18" stopIfTrue="1" operator="lessThan">
      <formula>0</formula>
    </cfRule>
  </conditionalFormatting>
  <conditionalFormatting sqref="U56">
    <cfRule type="cellIs" dxfId="28" priority="17" stopIfTrue="1" operator="lessThan">
      <formula>0</formula>
    </cfRule>
  </conditionalFormatting>
  <conditionalFormatting sqref="U57">
    <cfRule type="cellIs" dxfId="27" priority="16" stopIfTrue="1" operator="lessThan">
      <formula>0</formula>
    </cfRule>
  </conditionalFormatting>
  <conditionalFormatting sqref="Y56">
    <cfRule type="cellIs" dxfId="26" priority="15" stopIfTrue="1" operator="lessThan">
      <formula>0</formula>
    </cfRule>
  </conditionalFormatting>
  <conditionalFormatting sqref="Y57">
    <cfRule type="cellIs" dxfId="25" priority="14" stopIfTrue="1" operator="lessThan">
      <formula>0</formula>
    </cfRule>
  </conditionalFormatting>
  <conditionalFormatting sqref="AK56">
    <cfRule type="cellIs" dxfId="24" priority="13" stopIfTrue="1" operator="lessThan">
      <formula>0</formula>
    </cfRule>
  </conditionalFormatting>
  <conditionalFormatting sqref="AK57">
    <cfRule type="cellIs" dxfId="23" priority="12" stopIfTrue="1" operator="lessThan">
      <formula>0</formula>
    </cfRule>
  </conditionalFormatting>
  <conditionalFormatting sqref="L35">
    <cfRule type="cellIs" dxfId="22" priority="11" stopIfTrue="1" operator="lessThan">
      <formula>0</formula>
    </cfRule>
  </conditionalFormatting>
  <conditionalFormatting sqref="L36">
    <cfRule type="cellIs" dxfId="21" priority="10" stopIfTrue="1" operator="lessThan">
      <formula>0</formula>
    </cfRule>
  </conditionalFormatting>
  <conditionalFormatting sqref="C50:F50">
    <cfRule type="cellIs" dxfId="20" priority="9" stopIfTrue="1" operator="lessThan">
      <formula>0</formula>
    </cfRule>
  </conditionalFormatting>
  <conditionalFormatting sqref="H50:K50">
    <cfRule type="cellIs" dxfId="19" priority="8" stopIfTrue="1" operator="lessThan">
      <formula>0</formula>
    </cfRule>
  </conditionalFormatting>
  <conditionalFormatting sqref="M50:P50">
    <cfRule type="cellIs" dxfId="18" priority="7" stopIfTrue="1" operator="lessThan">
      <formula>0</formula>
    </cfRule>
  </conditionalFormatting>
  <conditionalFormatting sqref="Q50:T50">
    <cfRule type="cellIs" dxfId="17" priority="6" stopIfTrue="1" operator="lessThan">
      <formula>0</formula>
    </cfRule>
  </conditionalFormatting>
  <conditionalFormatting sqref="U50:W50">
    <cfRule type="cellIs" dxfId="16" priority="5" stopIfTrue="1" operator="lessThan">
      <formula>0</formula>
    </cfRule>
  </conditionalFormatting>
  <conditionalFormatting sqref="X50">
    <cfRule type="cellIs" dxfId="15" priority="4" stopIfTrue="1" operator="lessThan">
      <formula>0</formula>
    </cfRule>
  </conditionalFormatting>
  <conditionalFormatting sqref="Y50:AB50">
    <cfRule type="cellIs" dxfId="14" priority="3" stopIfTrue="1" operator="lessThan">
      <formula>0</formula>
    </cfRule>
  </conditionalFormatting>
  <conditionalFormatting sqref="AL50:AN50">
    <cfRule type="cellIs" dxfId="13" priority="2" stopIfTrue="1" operator="lessThan">
      <formula>0</formula>
    </cfRule>
  </conditionalFormatting>
  <conditionalFormatting sqref="AK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3"/>
    </sheetView>
  </sheetViews>
  <sheetFormatPr defaultColWidth="0" defaultRowHeight="13.2" zeroHeight="1" x14ac:dyDescent="0.25"/>
  <cols>
    <col min="1" max="1" width="1.6640625" style="13" hidden="1" customWidth="1"/>
    <col min="2" max="2" width="72" style="11" customWidth="1"/>
    <col min="3" max="8" width="18.109375" style="11" customWidth="1"/>
    <col min="9" max="9" width="18.109375" style="9" customWidth="1"/>
    <col min="10" max="11" width="18.109375" style="11" customWidth="1"/>
    <col min="12" max="12" width="9.33203125" style="11" customWidth="1"/>
    <col min="13" max="13" width="9.33203125" style="11" hidden="1" customWidth="1"/>
    <col min="14" max="16384" width="9.33203125" style="11" hidden="1"/>
  </cols>
  <sheetData>
    <row r="1" spans="2:11" ht="19.2" x14ac:dyDescent="0.25">
      <c r="B1" s="96" t="s">
        <v>416</v>
      </c>
    </row>
    <row r="2" spans="2:11" x14ac:dyDescent="0.25"/>
    <row r="3" spans="2:11" s="17" customFormat="1" ht="55.2" x14ac:dyDescent="0.25">
      <c r="B3" s="121" t="s">
        <v>348</v>
      </c>
      <c r="C3" s="122" t="s">
        <v>388</v>
      </c>
      <c r="D3" s="124" t="s">
        <v>389</v>
      </c>
      <c r="E3" s="124" t="s">
        <v>390</v>
      </c>
      <c r="F3" s="124" t="s">
        <v>391</v>
      </c>
      <c r="G3" s="124" t="s">
        <v>392</v>
      </c>
      <c r="H3" s="124" t="s">
        <v>393</v>
      </c>
      <c r="I3" s="124" t="s">
        <v>394</v>
      </c>
      <c r="J3" s="123" t="s">
        <v>395</v>
      </c>
      <c r="K3" s="129" t="s">
        <v>396</v>
      </c>
    </row>
    <row r="4" spans="2:11" s="13" customFormat="1" ht="16.8" x14ac:dyDescent="0.3">
      <c r="B4" s="126" t="s">
        <v>341</v>
      </c>
      <c r="C4" s="488">
        <f>'Pt 1 Summary of Data'!$E$56+'Pt 1 Summary of Data'!$G$56-'Pt 1 Summary of Data'!$H$56</f>
        <v>798</v>
      </c>
      <c r="D4" s="489">
        <f>'Pt 1 Summary of Data'!$K$56+'Pt 1 Summary of Data'!$M$56-'Pt 1 Summary of Data'!$N$56</f>
        <v>0</v>
      </c>
      <c r="E4" s="489">
        <f>'Pt 1 Summary of Data'!$Q$56+'Pt 1 Summary of Data'!$S$56-'Pt 1 Summary of Data'!$T$56</f>
        <v>0</v>
      </c>
      <c r="F4" s="489">
        <f>'Pt 1 Summary of Data'!$V$56</f>
        <v>0</v>
      </c>
      <c r="G4" s="489">
        <f>'Pt 1 Summary of Data'!$Y$56</f>
        <v>0</v>
      </c>
      <c r="H4" s="489">
        <f>'Pt 1 Summary of Data'!$AB$56</f>
        <v>0</v>
      </c>
      <c r="I4" s="189"/>
      <c r="J4" s="189"/>
      <c r="K4" s="490">
        <f>'Pt 1 Summary of Data'!$AO$56+'Pt 1 Summary of Data'!$AQ$56-'Pt 1 Summary of Data'!$AR$56</f>
        <v>0</v>
      </c>
    </row>
    <row r="5" spans="2:11" ht="17.399999999999999" thickBot="1" x14ac:dyDescent="0.35">
      <c r="B5" s="126" t="s">
        <v>342</v>
      </c>
      <c r="C5" s="167"/>
      <c r="D5" s="168"/>
      <c r="E5" s="168"/>
      <c r="F5" s="168"/>
      <c r="G5" s="168"/>
      <c r="H5" s="168"/>
      <c r="I5" s="168"/>
      <c r="J5" s="168"/>
      <c r="K5" s="195"/>
    </row>
    <row r="6" spans="2:11" x14ac:dyDescent="0.25">
      <c r="B6" s="127" t="s">
        <v>101</v>
      </c>
      <c r="C6" s="187"/>
      <c r="D6" s="106"/>
      <c r="E6" s="106"/>
      <c r="F6" s="188"/>
      <c r="G6" s="106"/>
      <c r="H6" s="106"/>
      <c r="I6" s="188"/>
      <c r="J6" s="188"/>
      <c r="K6" s="193"/>
    </row>
    <row r="7" spans="2:11" x14ac:dyDescent="0.25">
      <c r="B7" s="120" t="s">
        <v>102</v>
      </c>
      <c r="C7" s="107"/>
      <c r="D7" s="108"/>
      <c r="E7" s="108"/>
      <c r="F7" s="108"/>
      <c r="G7" s="108"/>
      <c r="H7" s="108"/>
      <c r="I7" s="194"/>
      <c r="J7" s="194"/>
      <c r="K7" s="196"/>
    </row>
    <row r="8" spans="2:11" x14ac:dyDescent="0.25">
      <c r="B8" s="120" t="s">
        <v>103</v>
      </c>
      <c r="C8" s="186"/>
      <c r="D8" s="108"/>
      <c r="E8" s="108"/>
      <c r="F8" s="189"/>
      <c r="G8" s="108"/>
      <c r="H8" s="108"/>
      <c r="I8" s="194"/>
      <c r="J8" s="194"/>
      <c r="K8" s="197"/>
    </row>
    <row r="9" spans="2:11" ht="13.2" customHeight="1" x14ac:dyDescent="0.25">
      <c r="B9" s="120" t="s">
        <v>104</v>
      </c>
      <c r="C9" s="107"/>
      <c r="D9" s="108"/>
      <c r="E9" s="108"/>
      <c r="F9" s="108"/>
      <c r="G9" s="108"/>
      <c r="H9" s="108"/>
      <c r="I9" s="194"/>
      <c r="J9" s="194"/>
      <c r="K9" s="196"/>
    </row>
    <row r="10" spans="2:11" ht="17.399999999999999" thickBot="1" x14ac:dyDescent="0.35">
      <c r="B10" s="126" t="s">
        <v>343</v>
      </c>
      <c r="C10" s="71"/>
      <c r="D10" s="72"/>
      <c r="E10" s="72"/>
      <c r="F10" s="72"/>
      <c r="G10" s="72"/>
      <c r="H10" s="72"/>
      <c r="I10" s="72"/>
      <c r="J10" s="72"/>
      <c r="K10" s="198"/>
    </row>
    <row r="11" spans="2:11" s="13" customFormat="1" ht="13.8" thickTop="1" x14ac:dyDescent="0.25">
      <c r="B11" s="127" t="s">
        <v>417</v>
      </c>
      <c r="C11" s="491">
        <f ca="1">'Pt 3 MLR and Rebate Calculation'!$F$53</f>
        <v>0</v>
      </c>
      <c r="D11" s="492">
        <f>'Pt 3 MLR and Rebate Calculation'!$K$53</f>
        <v>0</v>
      </c>
      <c r="E11" s="493">
        <f>'Pt 3 MLR and Rebate Calculation'!$P$53</f>
        <v>0</v>
      </c>
      <c r="F11" s="494">
        <f>'Pt 3 MLR and Rebate Calculation'!$T$53</f>
        <v>0</v>
      </c>
      <c r="G11" s="494">
        <f>'Pt 3 MLR and Rebate Calculation'!$X$53</f>
        <v>0</v>
      </c>
      <c r="H11" s="494">
        <f>'Pt 3 MLR and Rebate Calculation'!$AB$53</f>
        <v>0</v>
      </c>
      <c r="I11" s="182"/>
      <c r="J11" s="182"/>
      <c r="K11" s="495">
        <f>'Pt 3 MLR and Rebate Calculation'!$AN$53</f>
        <v>0</v>
      </c>
    </row>
    <row r="12" spans="2:11" x14ac:dyDescent="0.25">
      <c r="B12" s="128" t="s">
        <v>93</v>
      </c>
      <c r="C12" s="102"/>
      <c r="D12" s="103"/>
      <c r="E12" s="103"/>
      <c r="F12" s="103"/>
      <c r="G12" s="103"/>
      <c r="H12" s="103"/>
      <c r="I12" s="181"/>
      <c r="J12" s="181"/>
      <c r="K12" s="199"/>
    </row>
    <row r="13" spans="2:11" x14ac:dyDescent="0.25">
      <c r="B13" s="128" t="s">
        <v>94</v>
      </c>
      <c r="C13" s="102"/>
      <c r="D13" s="103"/>
      <c r="E13" s="103"/>
      <c r="F13" s="103"/>
      <c r="G13" s="103"/>
      <c r="H13" s="103"/>
      <c r="I13" s="181"/>
      <c r="J13" s="181"/>
      <c r="K13" s="199"/>
    </row>
    <row r="14" spans="2:11" x14ac:dyDescent="0.25">
      <c r="B14" s="128" t="s">
        <v>95</v>
      </c>
      <c r="C14" s="102"/>
      <c r="D14" s="103"/>
      <c r="E14" s="103"/>
      <c r="F14" s="103"/>
      <c r="G14" s="103"/>
      <c r="H14" s="103"/>
      <c r="I14" s="181"/>
      <c r="J14" s="181"/>
      <c r="K14" s="199"/>
    </row>
    <row r="15" spans="2:11" ht="16.8" x14ac:dyDescent="0.3">
      <c r="B15" s="126" t="s">
        <v>344</v>
      </c>
      <c r="C15" s="71"/>
      <c r="D15" s="72"/>
      <c r="E15" s="72"/>
      <c r="F15" s="72"/>
      <c r="G15" s="72"/>
      <c r="H15" s="72"/>
      <c r="I15" s="72"/>
      <c r="J15" s="72"/>
      <c r="K15" s="198"/>
    </row>
    <row r="16" spans="2:11" s="13" customFormat="1" x14ac:dyDescent="0.25">
      <c r="B16" s="127" t="s">
        <v>206</v>
      </c>
      <c r="C16" s="104">
        <v>12710.21</v>
      </c>
      <c r="D16" s="105"/>
      <c r="E16" s="105"/>
      <c r="F16" s="105"/>
      <c r="G16" s="105"/>
      <c r="H16" s="105"/>
      <c r="I16" s="182"/>
      <c r="J16" s="182"/>
      <c r="K16" s="190"/>
    </row>
    <row r="17" spans="2:12" s="13" customFormat="1" x14ac:dyDescent="0.25">
      <c r="B17" s="128" t="s">
        <v>203</v>
      </c>
      <c r="C17" s="102">
        <v>0</v>
      </c>
      <c r="D17" s="103"/>
      <c r="E17" s="103"/>
      <c r="F17" s="103"/>
      <c r="G17" s="103"/>
      <c r="H17" s="103"/>
      <c r="I17" s="181"/>
      <c r="J17" s="181"/>
      <c r="K17" s="199"/>
    </row>
    <row r="18" spans="2:12" ht="26.4" x14ac:dyDescent="0.25">
      <c r="B18" s="120" t="s">
        <v>207</v>
      </c>
      <c r="C18" s="191">
        <v>1</v>
      </c>
      <c r="D18" s="110"/>
      <c r="E18" s="110"/>
      <c r="F18" s="110"/>
      <c r="G18" s="110"/>
      <c r="H18" s="110"/>
      <c r="I18" s="184"/>
      <c r="J18" s="184"/>
      <c r="K18" s="200"/>
    </row>
    <row r="19" spans="2:12" ht="26.4" x14ac:dyDescent="0.25">
      <c r="B19" s="120" t="s">
        <v>208</v>
      </c>
      <c r="C19" s="183"/>
      <c r="D19" s="110"/>
      <c r="E19" s="110"/>
      <c r="F19" s="192"/>
      <c r="G19" s="110"/>
      <c r="H19" s="110"/>
      <c r="I19" s="184"/>
      <c r="J19" s="184"/>
      <c r="K19" s="201"/>
    </row>
    <row r="20" spans="2:12" ht="26.4" x14ac:dyDescent="0.25">
      <c r="B20" s="120" t="s">
        <v>209</v>
      </c>
      <c r="C20" s="191">
        <v>1</v>
      </c>
      <c r="D20" s="110"/>
      <c r="E20" s="110"/>
      <c r="F20" s="110"/>
      <c r="G20" s="110"/>
      <c r="H20" s="110"/>
      <c r="I20" s="184"/>
      <c r="J20" s="184"/>
      <c r="K20" s="200"/>
    </row>
    <row r="21" spans="2:12" ht="26.4" x14ac:dyDescent="0.25">
      <c r="B21" s="120" t="s">
        <v>210</v>
      </c>
      <c r="C21" s="183"/>
      <c r="D21" s="110"/>
      <c r="E21" s="110"/>
      <c r="F21" s="192"/>
      <c r="G21" s="110"/>
      <c r="H21" s="110"/>
      <c r="I21" s="184"/>
      <c r="J21" s="184"/>
      <c r="K21" s="201"/>
    </row>
    <row r="22" spans="2:12" s="13" customFormat="1" x14ac:dyDescent="0.25">
      <c r="B22" s="130" t="s">
        <v>211</v>
      </c>
      <c r="C22" s="125">
        <v>2815.28</v>
      </c>
      <c r="D22" s="131"/>
      <c r="E22" s="131"/>
      <c r="F22" s="131"/>
      <c r="G22" s="131"/>
      <c r="H22" s="131"/>
      <c r="I22" s="185"/>
      <c r="J22" s="185"/>
      <c r="K22" s="202"/>
    </row>
    <row r="23" spans="2:12" s="13" customFormat="1" ht="100.2" customHeight="1" x14ac:dyDescent="0.25">
      <c r="B23" s="99" t="s">
        <v>212</v>
      </c>
      <c r="C23" s="499" t="s">
        <v>549</v>
      </c>
      <c r="D23" s="500"/>
      <c r="E23" s="500"/>
      <c r="F23" s="500"/>
      <c r="G23" s="500"/>
      <c r="H23" s="500"/>
      <c r="I23" s="500"/>
      <c r="J23" s="500"/>
      <c r="K23" s="501"/>
    </row>
    <row r="24" spans="2:12" s="13" customFormat="1" ht="100.2" customHeight="1" x14ac:dyDescent="0.25">
      <c r="B24" s="98" t="s">
        <v>213</v>
      </c>
      <c r="C24" s="502" t="s">
        <v>550</v>
      </c>
      <c r="D24" s="503"/>
      <c r="E24" s="503"/>
      <c r="F24" s="503"/>
      <c r="G24" s="503"/>
      <c r="H24" s="503"/>
      <c r="I24" s="503"/>
      <c r="J24" s="503"/>
      <c r="K24" s="504"/>
      <c r="L24" s="10"/>
    </row>
    <row r="25" spans="2:12" x14ac:dyDescent="0.25">
      <c r="I25" s="11"/>
    </row>
    <row r="26" spans="2:12" ht="13.2" hidden="1" customHeight="1" x14ac:dyDescent="0.25">
      <c r="B26" s="45"/>
      <c r="C26" s="45"/>
      <c r="I26" s="11"/>
    </row>
    <row r="27" spans="2:12" hidden="1" x14ac:dyDescent="0.25">
      <c r="I27" s="11"/>
    </row>
    <row r="28" spans="2:12" hidden="1" x14ac:dyDescent="0.25">
      <c r="I28" s="11"/>
    </row>
    <row r="29" spans="2:12" hidden="1" x14ac:dyDescent="0.25">
      <c r="I29" s="11"/>
    </row>
    <row r="30" spans="2:12" hidden="1" x14ac:dyDescent="0.25">
      <c r="I30" s="11"/>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13" hidden="1" customWidth="1"/>
    <col min="2" max="2" width="81.44140625" style="11" customWidth="1"/>
    <col min="3" max="3" width="28.33203125" style="11" customWidth="1"/>
    <col min="4" max="4" width="12.109375" style="11" customWidth="1"/>
    <col min="5" max="5" width="12.109375" style="11" hidden="1" customWidth="1"/>
    <col min="6" max="6" width="3.33203125" style="11" hidden="1" customWidth="1"/>
    <col min="7" max="7" width="13.44140625" style="11" hidden="1" customWidth="1"/>
    <col min="8" max="8" width="14.109375" style="11" hidden="1" customWidth="1"/>
    <col min="9" max="9" width="4.33203125" style="11" hidden="1" customWidth="1"/>
    <col min="10" max="10" width="15.33203125" style="11" hidden="1" customWidth="1"/>
    <col min="11" max="11" width="18.109375" style="11" hidden="1" customWidth="1"/>
    <col min="12" max="12" width="12.44140625" style="11" hidden="1" customWidth="1"/>
    <col min="13" max="13" width="9.33203125" style="11" hidden="1" customWidth="1"/>
    <col min="14" max="16384" width="9.33203125" style="11" hidden="1"/>
  </cols>
  <sheetData>
    <row r="1" spans="1:12" ht="19.2" x14ac:dyDescent="0.25">
      <c r="B1" s="96" t="s">
        <v>418</v>
      </c>
    </row>
    <row r="2" spans="1:12" s="19" customFormat="1" x14ac:dyDescent="0.25">
      <c r="B2" s="28"/>
      <c r="C2" s="24"/>
      <c r="D2" s="29"/>
      <c r="E2" s="30"/>
      <c r="F2" s="30"/>
      <c r="G2" s="29"/>
      <c r="H2" s="31"/>
      <c r="I2" s="31"/>
      <c r="J2" s="29"/>
      <c r="K2" s="32"/>
      <c r="L2" s="32"/>
    </row>
    <row r="3" spans="1:12" s="12" customFormat="1" ht="19.2" x14ac:dyDescent="0.25">
      <c r="A3" s="17"/>
      <c r="B3" s="75" t="s">
        <v>348</v>
      </c>
      <c r="C3" s="74" t="s">
        <v>96</v>
      </c>
      <c r="D3" s="22"/>
      <c r="E3" s="22"/>
      <c r="F3" s="22"/>
      <c r="G3" s="22"/>
      <c r="H3" s="22"/>
      <c r="I3" s="23"/>
      <c r="J3" s="22"/>
      <c r="K3" s="22"/>
      <c r="L3" s="22"/>
    </row>
    <row r="4" spans="1:12" s="10" customFormat="1" ht="27" customHeight="1" x14ac:dyDescent="0.25">
      <c r="A4" s="34"/>
      <c r="B4" s="46" t="s">
        <v>214</v>
      </c>
      <c r="C4" s="68"/>
      <c r="D4" s="35"/>
      <c r="E4" s="35"/>
      <c r="F4" s="35"/>
      <c r="G4" s="35"/>
      <c r="H4" s="35"/>
      <c r="I4" s="35"/>
      <c r="J4" s="35"/>
      <c r="K4" s="35"/>
    </row>
    <row r="5" spans="1:12" s="10" customFormat="1" x14ac:dyDescent="0.25">
      <c r="B5" s="67"/>
      <c r="C5" s="67"/>
    </row>
    <row r="6" spans="1:12" s="13" customFormat="1" ht="24.75" customHeight="1" x14ac:dyDescent="0.25">
      <c r="B6" s="65" t="s">
        <v>195</v>
      </c>
      <c r="C6" s="48"/>
      <c r="D6" s="49"/>
      <c r="E6" s="49"/>
      <c r="F6" s="49"/>
      <c r="G6" s="49"/>
      <c r="H6" s="49"/>
      <c r="I6" s="49"/>
      <c r="J6" s="49"/>
    </row>
    <row r="7" spans="1:12" s="13" customFormat="1" x14ac:dyDescent="0.25">
      <c r="B7" s="58" t="s">
        <v>80</v>
      </c>
      <c r="C7" s="36"/>
      <c r="D7" s="37"/>
      <c r="E7" s="37"/>
      <c r="F7" s="37"/>
      <c r="G7" s="37"/>
      <c r="H7" s="37"/>
      <c r="I7" s="35"/>
      <c r="J7" s="35"/>
      <c r="K7" s="10"/>
    </row>
    <row r="8" spans="1:12" s="13" customFormat="1" ht="18" customHeight="1" x14ac:dyDescent="0.25">
      <c r="B8" s="69" t="s">
        <v>518</v>
      </c>
      <c r="C8" s="36"/>
      <c r="D8" s="37"/>
      <c r="E8" s="37"/>
      <c r="F8" s="37"/>
      <c r="G8" s="37"/>
      <c r="H8" s="37"/>
      <c r="I8" s="35"/>
      <c r="J8" s="35"/>
      <c r="K8" s="10"/>
    </row>
    <row r="9" spans="1:12" s="13" customFormat="1" ht="18" customHeight="1" x14ac:dyDescent="0.25">
      <c r="B9" s="69"/>
      <c r="C9" s="36"/>
      <c r="D9" s="37"/>
      <c r="E9" s="37"/>
      <c r="F9" s="37"/>
      <c r="G9" s="37"/>
      <c r="H9" s="37"/>
      <c r="I9" s="35"/>
      <c r="J9" s="35"/>
      <c r="K9" s="10"/>
    </row>
    <row r="10" spans="1:12" s="13" customFormat="1" ht="18" customHeight="1" x14ac:dyDescent="0.25">
      <c r="B10" s="69"/>
      <c r="C10" s="36"/>
      <c r="D10" s="37"/>
      <c r="E10" s="37"/>
      <c r="F10" s="37"/>
      <c r="G10" s="37"/>
      <c r="H10" s="37"/>
      <c r="I10" s="35"/>
      <c r="J10" s="35"/>
      <c r="K10" s="10"/>
    </row>
    <row r="11" spans="1:12" s="13" customFormat="1" ht="18" customHeight="1" x14ac:dyDescent="0.25">
      <c r="B11" s="69"/>
      <c r="C11" s="36"/>
      <c r="D11" s="37"/>
      <c r="E11" s="37"/>
      <c r="F11" s="37"/>
      <c r="G11" s="37"/>
      <c r="H11" s="37"/>
      <c r="I11" s="35"/>
      <c r="J11" s="35"/>
      <c r="K11" s="10"/>
    </row>
    <row r="12" spans="1:12" s="13" customFormat="1" ht="18" customHeight="1" x14ac:dyDescent="0.25">
      <c r="B12" s="69"/>
      <c r="C12" s="36"/>
      <c r="D12" s="37"/>
      <c r="E12" s="37"/>
      <c r="F12" s="37"/>
      <c r="G12" s="37"/>
      <c r="H12" s="37"/>
      <c r="I12" s="35"/>
      <c r="J12" s="35"/>
      <c r="K12" s="10"/>
    </row>
    <row r="13" spans="1:12" s="13" customFormat="1" ht="18" customHeight="1" x14ac:dyDescent="0.25">
      <c r="B13" s="69"/>
      <c r="C13" s="36"/>
      <c r="D13" s="37"/>
      <c r="E13" s="37"/>
      <c r="F13" s="37"/>
      <c r="G13" s="37"/>
      <c r="H13" s="37"/>
      <c r="I13" s="35"/>
      <c r="J13" s="35"/>
      <c r="K13" s="10"/>
    </row>
    <row r="14" spans="1:12" s="13" customFormat="1" ht="18" customHeight="1" x14ac:dyDescent="0.25">
      <c r="B14" s="69"/>
      <c r="C14" s="36"/>
      <c r="D14" s="37"/>
      <c r="E14" s="37"/>
      <c r="F14" s="37"/>
      <c r="G14" s="37"/>
      <c r="H14" s="37"/>
      <c r="I14" s="35"/>
      <c r="J14" s="35"/>
      <c r="K14" s="10"/>
    </row>
    <row r="15" spans="1:12" s="13" customFormat="1" ht="18" customHeight="1" x14ac:dyDescent="0.25">
      <c r="B15" s="69"/>
      <c r="C15" s="36"/>
      <c r="D15" s="37"/>
      <c r="E15" s="37"/>
      <c r="F15" s="37"/>
      <c r="G15" s="37"/>
      <c r="H15" s="37"/>
      <c r="I15" s="35"/>
      <c r="J15" s="35"/>
      <c r="K15" s="10"/>
    </row>
    <row r="16" spans="1:12" s="13" customFormat="1" ht="18" customHeight="1" x14ac:dyDescent="0.25">
      <c r="B16" s="69"/>
      <c r="C16" s="36"/>
      <c r="D16" s="37"/>
      <c r="E16" s="37"/>
      <c r="F16" s="37"/>
      <c r="G16" s="37"/>
      <c r="H16" s="37"/>
      <c r="I16" s="35"/>
      <c r="J16" s="35"/>
      <c r="K16" s="10"/>
    </row>
    <row r="17" spans="2:11" s="13" customFormat="1" ht="18" customHeight="1" x14ac:dyDescent="0.25">
      <c r="B17" s="69"/>
      <c r="C17" s="36"/>
      <c r="D17" s="37"/>
      <c r="E17" s="37"/>
      <c r="F17" s="37"/>
      <c r="G17" s="37"/>
      <c r="H17" s="37"/>
      <c r="I17" s="35"/>
      <c r="J17" s="35"/>
      <c r="K17" s="10"/>
    </row>
    <row r="18" spans="2:11" s="13" customFormat="1" ht="18" customHeight="1" x14ac:dyDescent="0.25">
      <c r="B18" s="69"/>
      <c r="C18" s="36"/>
      <c r="D18" s="37"/>
      <c r="E18" s="37"/>
      <c r="F18" s="37"/>
      <c r="G18" s="37"/>
      <c r="H18" s="37"/>
      <c r="I18" s="35"/>
      <c r="J18" s="35"/>
      <c r="K18" s="10"/>
    </row>
    <row r="19" spans="2:11" s="10" customFormat="1" x14ac:dyDescent="0.25">
      <c r="B19" s="67"/>
      <c r="C19" s="67"/>
    </row>
    <row r="20" spans="2:11" s="13" customFormat="1" ht="28.2" customHeight="1" x14ac:dyDescent="0.25">
      <c r="B20" s="65" t="s">
        <v>196</v>
      </c>
      <c r="C20" s="48"/>
      <c r="D20" s="49"/>
      <c r="E20" s="49"/>
      <c r="F20" s="49"/>
      <c r="G20" s="49"/>
      <c r="H20" s="49"/>
      <c r="I20" s="49"/>
      <c r="J20" s="49"/>
    </row>
    <row r="21" spans="2:11" s="13" customFormat="1" x14ac:dyDescent="0.25">
      <c r="B21" s="58" t="s">
        <v>80</v>
      </c>
      <c r="C21" s="37"/>
      <c r="D21" s="37"/>
      <c r="E21" s="37"/>
      <c r="F21" s="37"/>
      <c r="G21" s="37"/>
      <c r="H21" s="37"/>
      <c r="I21" s="37"/>
      <c r="J21" s="37"/>
    </row>
    <row r="22" spans="2:11" s="13" customFormat="1" ht="19.2" customHeight="1" x14ac:dyDescent="0.25">
      <c r="B22" s="69" t="s">
        <v>518</v>
      </c>
      <c r="C22" s="37"/>
      <c r="D22" s="37"/>
      <c r="E22" s="37"/>
      <c r="F22" s="37"/>
      <c r="G22" s="37"/>
      <c r="H22" s="37"/>
      <c r="I22" s="37"/>
      <c r="J22" s="37"/>
    </row>
    <row r="23" spans="2:11" s="13" customFormat="1" ht="19.2" customHeight="1" x14ac:dyDescent="0.25">
      <c r="B23" s="69"/>
      <c r="C23" s="37"/>
      <c r="D23" s="37"/>
      <c r="E23" s="37"/>
      <c r="F23" s="37"/>
      <c r="G23" s="37"/>
      <c r="H23" s="37"/>
      <c r="I23" s="37"/>
      <c r="J23" s="37"/>
    </row>
    <row r="24" spans="2:11" s="13" customFormat="1" ht="19.2" customHeight="1" x14ac:dyDescent="0.25">
      <c r="B24" s="69"/>
      <c r="C24" s="37"/>
      <c r="D24" s="37"/>
      <c r="E24" s="37"/>
      <c r="F24" s="37"/>
      <c r="G24" s="37"/>
      <c r="H24" s="37"/>
      <c r="I24" s="37"/>
      <c r="J24" s="37"/>
    </row>
    <row r="25" spans="2:11" s="13" customFormat="1" ht="19.2" customHeight="1" x14ac:dyDescent="0.25">
      <c r="B25" s="69"/>
      <c r="C25" s="37"/>
      <c r="D25" s="37"/>
      <c r="E25" s="37"/>
      <c r="F25" s="37"/>
      <c r="G25" s="37"/>
      <c r="H25" s="37"/>
      <c r="I25" s="37"/>
      <c r="J25" s="37"/>
    </row>
    <row r="26" spans="2:11" s="13" customFormat="1" ht="19.2" customHeight="1" x14ac:dyDescent="0.25">
      <c r="B26" s="69"/>
      <c r="C26" s="37"/>
      <c r="D26" s="37"/>
      <c r="E26" s="37"/>
      <c r="F26" s="37"/>
      <c r="G26" s="37"/>
      <c r="H26" s="37"/>
      <c r="I26" s="37"/>
      <c r="J26" s="37"/>
    </row>
    <row r="27" spans="2:11" s="13" customFormat="1" ht="19.2" customHeight="1" x14ac:dyDescent="0.25">
      <c r="B27" s="69"/>
      <c r="C27" s="37"/>
      <c r="D27" s="37"/>
      <c r="E27" s="37"/>
      <c r="F27" s="37"/>
      <c r="G27" s="37"/>
      <c r="H27" s="37"/>
      <c r="I27" s="37"/>
      <c r="J27" s="37"/>
    </row>
    <row r="28" spans="2:11" s="13" customFormat="1" ht="19.2" customHeight="1" x14ac:dyDescent="0.25">
      <c r="B28" s="69"/>
      <c r="C28" s="37"/>
      <c r="D28" s="37"/>
      <c r="E28" s="37"/>
      <c r="F28" s="37"/>
      <c r="G28" s="37"/>
      <c r="H28" s="37"/>
      <c r="I28" s="37"/>
      <c r="J28" s="37"/>
    </row>
    <row r="29" spans="2:11" s="13" customFormat="1" ht="19.2" customHeight="1" x14ac:dyDescent="0.25">
      <c r="B29" s="69"/>
      <c r="C29" s="37"/>
      <c r="D29" s="37"/>
      <c r="E29" s="37"/>
      <c r="F29" s="37"/>
      <c r="G29" s="37"/>
      <c r="H29" s="37"/>
      <c r="I29" s="37"/>
      <c r="J29" s="37"/>
    </row>
    <row r="30" spans="2:11" s="13" customFormat="1" ht="19.2" customHeight="1" x14ac:dyDescent="0.25">
      <c r="B30" s="69"/>
      <c r="C30" s="37"/>
      <c r="D30" s="37"/>
      <c r="E30" s="37"/>
      <c r="F30" s="37"/>
      <c r="G30" s="37"/>
      <c r="H30" s="37"/>
      <c r="I30" s="37"/>
      <c r="J30" s="37"/>
    </row>
    <row r="31" spans="2:11" s="13" customFormat="1" ht="19.2" customHeight="1" x14ac:dyDescent="0.25">
      <c r="B31" s="69"/>
      <c r="C31" s="37"/>
      <c r="D31" s="37"/>
      <c r="E31" s="37"/>
      <c r="F31" s="37"/>
      <c r="G31" s="37"/>
      <c r="H31" s="37"/>
      <c r="I31" s="37"/>
      <c r="J31" s="37"/>
    </row>
    <row r="32" spans="2:11" s="13" customFormat="1" ht="19.2" customHeight="1" x14ac:dyDescent="0.25">
      <c r="B32" s="69"/>
      <c r="C32" s="37"/>
      <c r="D32" s="37"/>
      <c r="E32" s="37"/>
      <c r="F32" s="37"/>
      <c r="G32" s="37"/>
      <c r="H32" s="37"/>
      <c r="I32" s="37"/>
      <c r="J32" s="37"/>
    </row>
    <row r="33" spans="1:10" s="10" customFormat="1" x14ac:dyDescent="0.25">
      <c r="B33" s="67"/>
      <c r="C33" s="67"/>
    </row>
    <row r="34" spans="1:10" s="13" customFormat="1" ht="53.25" customHeight="1" x14ac:dyDescent="0.25">
      <c r="B34" s="60" t="s">
        <v>200</v>
      </c>
      <c r="C34" s="61"/>
      <c r="D34" s="49"/>
      <c r="E34" s="49"/>
      <c r="F34" s="49"/>
      <c r="G34" s="49"/>
      <c r="H34" s="49"/>
      <c r="I34" s="49"/>
    </row>
    <row r="35" spans="1:10" s="13" customFormat="1" x14ac:dyDescent="0.25">
      <c r="B35" s="132" t="s">
        <v>97</v>
      </c>
      <c r="C35" s="133" t="s">
        <v>98</v>
      </c>
      <c r="D35" s="49"/>
      <c r="E35" s="49"/>
      <c r="F35" s="49"/>
      <c r="G35" s="49"/>
      <c r="H35" s="49"/>
      <c r="I35" s="49"/>
      <c r="J35" s="49"/>
    </row>
    <row r="36" spans="1:10" s="13" customFormat="1" ht="18" customHeight="1" x14ac:dyDescent="0.25">
      <c r="B36" s="134" t="s">
        <v>518</v>
      </c>
      <c r="C36" s="135"/>
      <c r="D36" s="49"/>
      <c r="E36" s="49"/>
      <c r="F36" s="49"/>
      <c r="G36" s="49"/>
      <c r="H36" s="49"/>
      <c r="I36" s="49"/>
    </row>
    <row r="37" spans="1:10" s="13" customFormat="1" ht="18" customHeight="1" x14ac:dyDescent="0.25">
      <c r="B37" s="134"/>
      <c r="C37" s="135"/>
      <c r="D37" s="49"/>
      <c r="E37" s="49"/>
      <c r="F37" s="49"/>
      <c r="G37" s="49"/>
      <c r="H37" s="49"/>
      <c r="I37" s="49"/>
    </row>
    <row r="38" spans="1:10" s="13" customFormat="1" ht="18" customHeight="1" x14ac:dyDescent="0.25">
      <c r="B38" s="134"/>
      <c r="C38" s="135"/>
      <c r="D38" s="49"/>
      <c r="E38" s="49"/>
      <c r="F38" s="49"/>
      <c r="G38" s="49"/>
      <c r="H38" s="49"/>
      <c r="I38" s="49"/>
    </row>
    <row r="39" spans="1:10" s="13" customFormat="1" ht="18" customHeight="1" x14ac:dyDescent="0.25">
      <c r="B39" s="134"/>
      <c r="C39" s="135"/>
      <c r="D39" s="49"/>
      <c r="E39" s="49"/>
      <c r="F39" s="49"/>
      <c r="G39" s="49"/>
      <c r="H39" s="49"/>
      <c r="I39" s="49"/>
    </row>
    <row r="40" spans="1:10" s="13" customFormat="1" ht="18" customHeight="1" x14ac:dyDescent="0.25">
      <c r="B40" s="134"/>
      <c r="C40" s="135"/>
      <c r="D40" s="49"/>
      <c r="E40" s="49"/>
      <c r="F40" s="49"/>
      <c r="G40" s="49"/>
      <c r="H40" s="49"/>
      <c r="I40" s="49"/>
    </row>
    <row r="41" spans="1:10" s="13" customFormat="1" ht="18" customHeight="1" x14ac:dyDescent="0.25">
      <c r="B41" s="134"/>
      <c r="C41" s="135"/>
      <c r="D41" s="49"/>
      <c r="E41" s="49"/>
      <c r="F41" s="49"/>
      <c r="G41" s="49"/>
      <c r="H41" s="49"/>
      <c r="I41" s="49"/>
    </row>
    <row r="42" spans="1:10" s="13" customFormat="1" ht="18" customHeight="1" x14ac:dyDescent="0.25">
      <c r="A42" s="20"/>
      <c r="B42" s="134"/>
      <c r="C42" s="135"/>
      <c r="D42" s="49"/>
      <c r="E42" s="49"/>
      <c r="F42" s="49"/>
      <c r="G42" s="49"/>
      <c r="H42" s="49"/>
      <c r="I42" s="49"/>
    </row>
    <row r="43" spans="1:10" s="13" customFormat="1" ht="18" customHeight="1" x14ac:dyDescent="0.25">
      <c r="B43" s="134"/>
      <c r="C43" s="135"/>
      <c r="D43" s="49"/>
      <c r="E43" s="49"/>
      <c r="F43" s="49"/>
      <c r="G43" s="49"/>
      <c r="H43" s="49"/>
      <c r="I43" s="49"/>
    </row>
    <row r="44" spans="1:10" s="13" customFormat="1" ht="18" customHeight="1" x14ac:dyDescent="0.25">
      <c r="B44" s="134"/>
      <c r="C44" s="135"/>
      <c r="D44" s="49"/>
      <c r="E44" s="49"/>
      <c r="F44" s="49"/>
      <c r="G44" s="49"/>
      <c r="H44" s="49"/>
      <c r="I44" s="49"/>
    </row>
    <row r="45" spans="1:10" s="13" customFormat="1" ht="18" customHeight="1" x14ac:dyDescent="0.25">
      <c r="B45" s="134"/>
      <c r="C45" s="135"/>
      <c r="D45" s="49"/>
      <c r="E45" s="49"/>
      <c r="F45" s="49"/>
      <c r="G45" s="49"/>
      <c r="H45" s="49"/>
      <c r="I45" s="49"/>
    </row>
    <row r="46" spans="1:10" s="13" customFormat="1" ht="18" customHeight="1" x14ac:dyDescent="0.25">
      <c r="B46" s="136"/>
      <c r="C46" s="137"/>
      <c r="D46" s="49"/>
      <c r="E46" s="49"/>
      <c r="F46" s="49"/>
      <c r="G46" s="49"/>
      <c r="H46" s="49"/>
      <c r="I46" s="49"/>
    </row>
    <row r="47" spans="1:10" s="10" customFormat="1" x14ac:dyDescent="0.25">
      <c r="B47" s="67"/>
      <c r="C47" s="67"/>
    </row>
    <row r="48" spans="1:10" s="13" customFormat="1" ht="39.6" x14ac:dyDescent="0.25">
      <c r="B48" s="62" t="s">
        <v>197</v>
      </c>
      <c r="C48" s="63"/>
      <c r="D48" s="48"/>
      <c r="E48" s="49"/>
      <c r="F48" s="49"/>
      <c r="G48" s="49"/>
      <c r="H48" s="49"/>
      <c r="I48" s="49"/>
    </row>
    <row r="49" spans="2:10" s="13" customFormat="1" x14ac:dyDescent="0.25">
      <c r="B49" s="132" t="s">
        <v>123</v>
      </c>
      <c r="C49" s="133" t="s">
        <v>99</v>
      </c>
      <c r="D49" s="35"/>
      <c r="E49" s="35"/>
      <c r="F49" s="35"/>
      <c r="G49" s="35"/>
      <c r="H49" s="35"/>
      <c r="I49" s="35"/>
      <c r="J49" s="35"/>
    </row>
    <row r="50" spans="2:10" s="13" customFormat="1" ht="18" customHeight="1" x14ac:dyDescent="0.25">
      <c r="B50" s="134" t="s">
        <v>518</v>
      </c>
      <c r="C50" s="135"/>
      <c r="D50" s="59"/>
      <c r="E50" s="35"/>
      <c r="F50" s="35"/>
      <c r="G50" s="35"/>
      <c r="H50" s="35"/>
      <c r="I50" s="35"/>
      <c r="J50" s="35"/>
    </row>
    <row r="51" spans="2:10" s="13" customFormat="1" ht="18" customHeight="1" x14ac:dyDescent="0.25">
      <c r="B51" s="134"/>
      <c r="C51" s="135"/>
      <c r="D51" s="59"/>
      <c r="E51" s="35"/>
      <c r="F51" s="35"/>
      <c r="G51" s="35"/>
      <c r="H51" s="35"/>
      <c r="I51" s="35"/>
      <c r="J51" s="35"/>
    </row>
    <row r="52" spans="2:10" s="13" customFormat="1" ht="18" customHeight="1" x14ac:dyDescent="0.25">
      <c r="B52" s="134"/>
      <c r="C52" s="135"/>
      <c r="D52" s="59"/>
      <c r="E52" s="35"/>
      <c r="F52" s="35"/>
      <c r="G52" s="35"/>
      <c r="H52" s="35"/>
      <c r="I52" s="35"/>
      <c r="J52" s="35"/>
    </row>
    <row r="53" spans="2:10" s="13" customFormat="1" ht="18" customHeight="1" x14ac:dyDescent="0.25">
      <c r="B53" s="134"/>
      <c r="C53" s="135"/>
      <c r="D53" s="59"/>
      <c r="E53" s="35"/>
      <c r="F53" s="35"/>
      <c r="G53" s="35"/>
      <c r="H53" s="35"/>
      <c r="I53" s="35"/>
      <c r="J53" s="35"/>
    </row>
    <row r="54" spans="2:10" s="13" customFormat="1" ht="18" customHeight="1" x14ac:dyDescent="0.25">
      <c r="B54" s="134"/>
      <c r="C54" s="135"/>
      <c r="D54" s="59"/>
      <c r="E54" s="35"/>
      <c r="F54" s="35"/>
      <c r="G54" s="35"/>
      <c r="H54" s="35"/>
      <c r="I54" s="35"/>
      <c r="J54" s="35"/>
    </row>
    <row r="55" spans="2:10" s="13" customFormat="1" ht="18" customHeight="1" x14ac:dyDescent="0.25">
      <c r="B55" s="134"/>
      <c r="C55" s="135"/>
      <c r="D55" s="59"/>
      <c r="E55" s="35"/>
      <c r="F55" s="35"/>
      <c r="G55" s="35"/>
      <c r="H55" s="35"/>
      <c r="I55" s="35"/>
      <c r="J55" s="35"/>
    </row>
    <row r="56" spans="2:10" s="13" customFormat="1" ht="18" customHeight="1" x14ac:dyDescent="0.25">
      <c r="B56" s="134"/>
      <c r="C56" s="135"/>
      <c r="D56" s="59"/>
      <c r="E56" s="35"/>
      <c r="F56" s="35"/>
      <c r="G56" s="35"/>
      <c r="H56" s="35"/>
      <c r="I56" s="35"/>
      <c r="J56" s="35"/>
    </row>
    <row r="57" spans="2:10" s="13" customFormat="1" ht="18" customHeight="1" x14ac:dyDescent="0.25">
      <c r="B57" s="134"/>
      <c r="C57" s="135"/>
      <c r="D57" s="59"/>
      <c r="E57" s="35"/>
      <c r="F57" s="35"/>
      <c r="G57" s="35"/>
      <c r="H57" s="35"/>
      <c r="I57" s="35"/>
      <c r="J57" s="35"/>
    </row>
    <row r="58" spans="2:10" s="13" customFormat="1" ht="18" customHeight="1" x14ac:dyDescent="0.25">
      <c r="B58" s="134"/>
      <c r="C58" s="135"/>
      <c r="D58" s="59"/>
      <c r="E58" s="35"/>
      <c r="F58" s="35"/>
      <c r="G58" s="35"/>
      <c r="H58" s="35"/>
      <c r="I58" s="35"/>
      <c r="J58" s="35"/>
    </row>
    <row r="59" spans="2:10" s="13" customFormat="1" ht="18" customHeight="1" x14ac:dyDescent="0.25">
      <c r="B59" s="136"/>
      <c r="C59" s="137"/>
      <c r="D59" s="59"/>
      <c r="E59" s="35"/>
      <c r="F59" s="35"/>
      <c r="G59" s="35"/>
      <c r="H59" s="35"/>
      <c r="I59" s="35"/>
      <c r="J59" s="35"/>
    </row>
    <row r="60" spans="2:10" s="10" customFormat="1" x14ac:dyDescent="0.25">
      <c r="B60" s="67"/>
      <c r="C60" s="67"/>
    </row>
    <row r="61" spans="2:10" s="13" customFormat="1" ht="74.099999999999994" customHeight="1" x14ac:dyDescent="0.25">
      <c r="B61" s="66" t="s">
        <v>201</v>
      </c>
      <c r="C61" s="35"/>
      <c r="D61" s="35"/>
      <c r="E61" s="35"/>
      <c r="F61" s="35"/>
      <c r="G61" s="35"/>
      <c r="H61" s="35"/>
    </row>
    <row r="62" spans="2:10" s="13" customFormat="1" ht="19.5" customHeight="1" x14ac:dyDescent="0.25">
      <c r="B62" s="70" t="s">
        <v>518</v>
      </c>
      <c r="C62" s="37"/>
      <c r="D62" s="37"/>
      <c r="E62" s="37"/>
      <c r="F62" s="37"/>
      <c r="G62" s="37"/>
      <c r="H62" s="37"/>
    </row>
    <row r="63" spans="2:10" s="13" customFormat="1" ht="19.5" customHeight="1" x14ac:dyDescent="0.25">
      <c r="B63" s="70"/>
      <c r="C63" s="37"/>
      <c r="D63" s="37"/>
      <c r="E63" s="37"/>
      <c r="F63" s="37"/>
      <c r="G63" s="37"/>
      <c r="H63" s="37"/>
    </row>
    <row r="64" spans="2:10" s="13" customFormat="1" ht="19.5" customHeight="1" x14ac:dyDescent="0.25">
      <c r="B64" s="70"/>
      <c r="C64" s="37"/>
      <c r="D64" s="37"/>
      <c r="E64" s="37"/>
      <c r="F64" s="37"/>
      <c r="G64" s="37"/>
      <c r="H64" s="37"/>
    </row>
    <row r="65" spans="1:3" x14ac:dyDescent="0.25">
      <c r="B65" s="15"/>
    </row>
    <row r="66" spans="1:3" hidden="1" x14ac:dyDescent="0.25">
      <c r="B66" s="38"/>
      <c r="C66" s="38"/>
    </row>
    <row r="67" spans="1:3" hidden="1" x14ac:dyDescent="0.25">
      <c r="A67" s="38"/>
      <c r="B67" s="45"/>
      <c r="C67" s="45"/>
    </row>
    <row r="68" spans="1:3" hidden="1" x14ac:dyDescent="0.25">
      <c r="A68" s="38"/>
      <c r="B68" s="38"/>
      <c r="C68" s="12"/>
    </row>
    <row r="69" spans="1:3" hidden="1" x14ac:dyDescent="0.25">
      <c r="B69" s="38"/>
      <c r="C69" s="12"/>
    </row>
    <row r="70" spans="1:3" hidden="1" x14ac:dyDescent="0.25">
      <c r="B70" s="45"/>
      <c r="C70" s="45"/>
    </row>
    <row r="71" spans="1:3" ht="13.2" hidden="1" customHeight="1" x14ac:dyDescent="0.25">
      <c r="B71" s="45"/>
      <c r="C71" s="45"/>
    </row>
    <row r="72" spans="1:3" hidden="1" x14ac:dyDescent="0.25">
      <c r="B72" s="15"/>
    </row>
    <row r="73" spans="1:3" hidden="1" x14ac:dyDescent="0.25">
      <c r="B73" s="15"/>
    </row>
    <row r="74" spans="1:3" hidden="1" x14ac:dyDescent="0.25">
      <c r="B74" s="15"/>
    </row>
    <row r="75" spans="1:3" hidden="1" x14ac:dyDescent="0.25">
      <c r="B75" s="15"/>
    </row>
    <row r="76" spans="1:3" hidden="1" x14ac:dyDescent="0.25">
      <c r="B76" s="15"/>
    </row>
    <row r="77" spans="1:3" hidden="1" x14ac:dyDescent="0.25">
      <c r="B77" s="15"/>
    </row>
    <row r="78" spans="1:3" hidden="1" x14ac:dyDescent="0.25">
      <c r="B78" s="15"/>
    </row>
    <row r="79" spans="1:3" hidden="1" x14ac:dyDescent="0.25">
      <c r="B79" s="15"/>
    </row>
    <row r="80" spans="1:3" hidden="1" x14ac:dyDescent="0.25">
      <c r="B80" s="15"/>
    </row>
    <row r="81" spans="2:2" hidden="1" x14ac:dyDescent="0.25">
      <c r="B81" s="15"/>
    </row>
    <row r="82" spans="2:2" hidden="1" x14ac:dyDescent="0.25">
      <c r="B82" s="15"/>
    </row>
    <row r="83" spans="2:2" hidden="1" x14ac:dyDescent="0.25">
      <c r="B83" s="15"/>
    </row>
    <row r="84" spans="2:2" hidden="1" x14ac:dyDescent="0.25">
      <c r="B84" s="15"/>
    </row>
    <row r="85" spans="2:2" hidden="1" x14ac:dyDescent="0.25">
      <c r="B85" s="15"/>
    </row>
    <row r="86" spans="2:2" hidden="1" x14ac:dyDescent="0.25">
      <c r="B86" s="15"/>
    </row>
    <row r="87" spans="2:2" hidden="1" x14ac:dyDescent="0.25">
      <c r="B87" s="15"/>
    </row>
    <row r="88" spans="2:2" hidden="1" x14ac:dyDescent="0.25">
      <c r="B88" s="15"/>
    </row>
    <row r="89" spans="2:2" hidden="1" x14ac:dyDescent="0.25">
      <c r="B89" s="15"/>
    </row>
    <row r="90" spans="2:2" hidden="1" x14ac:dyDescent="0.25">
      <c r="B90" s="15"/>
    </row>
    <row r="91" spans="2:2" hidden="1" x14ac:dyDescent="0.25">
      <c r="B91" s="15"/>
    </row>
    <row r="92" spans="2:2" hidden="1" x14ac:dyDescent="0.25">
      <c r="B92" s="15"/>
    </row>
    <row r="93" spans="2:2" hidden="1" x14ac:dyDescent="0.25">
      <c r="B93" s="15"/>
    </row>
    <row r="94" spans="2:2" hidden="1" x14ac:dyDescent="0.25">
      <c r="B94" s="15"/>
    </row>
    <row r="95" spans="2:2" hidden="1" x14ac:dyDescent="0.25">
      <c r="B95" s="15"/>
    </row>
    <row r="96" spans="2:2" hidden="1" x14ac:dyDescent="0.25">
      <c r="B96" s="15"/>
    </row>
    <row r="97" spans="2:2" hidden="1" x14ac:dyDescent="0.25">
      <c r="B97" s="15"/>
    </row>
    <row r="98" spans="2:2" hidden="1" x14ac:dyDescent="0.25">
      <c r="B98" s="15"/>
    </row>
    <row r="99" spans="2:2" hidden="1" x14ac:dyDescent="0.25">
      <c r="B99" s="15"/>
    </row>
    <row r="100" spans="2:2" hidden="1" x14ac:dyDescent="0.25">
      <c r="B100" s="15"/>
    </row>
    <row r="101" spans="2:2" hidden="1" x14ac:dyDescent="0.25">
      <c r="B101" s="15"/>
    </row>
    <row r="102" spans="2:2" hidden="1" x14ac:dyDescent="0.25">
      <c r="B102" s="15"/>
    </row>
    <row r="103" spans="2:2" hidden="1" x14ac:dyDescent="0.25">
      <c r="B103" s="15"/>
    </row>
    <row r="104" spans="2:2" hidden="1" x14ac:dyDescent="0.25">
      <c r="B104" s="15"/>
    </row>
    <row r="105" spans="2:2" hidden="1" x14ac:dyDescent="0.25">
      <c r="B105" s="15"/>
    </row>
    <row r="106" spans="2:2" hidden="1" x14ac:dyDescent="0.25">
      <c r="B106" s="15"/>
    </row>
    <row r="107" spans="2:2" hidden="1" x14ac:dyDescent="0.25">
      <c r="B107" s="15"/>
    </row>
    <row r="108" spans="2:2" hidden="1" x14ac:dyDescent="0.25">
      <c r="B108" s="15"/>
    </row>
    <row r="109" spans="2:2" hidden="1" x14ac:dyDescent="0.25">
      <c r="B109" s="15"/>
    </row>
    <row r="110" spans="2:2" hidden="1" x14ac:dyDescent="0.25">
      <c r="B110" s="15"/>
    </row>
    <row r="111" spans="2:2" hidden="1" x14ac:dyDescent="0.25">
      <c r="B111" s="15"/>
    </row>
    <row r="112" spans="2:2" hidden="1" x14ac:dyDescent="0.25">
      <c r="B112" s="15"/>
    </row>
    <row r="113" spans="2:2" hidden="1" x14ac:dyDescent="0.25">
      <c r="B113" s="15"/>
    </row>
    <row r="114" spans="2:2" hidden="1" x14ac:dyDescent="0.25">
      <c r="B114" s="15"/>
    </row>
    <row r="115" spans="2:2" hidden="1" x14ac:dyDescent="0.25">
      <c r="B115" s="15"/>
    </row>
    <row r="116" spans="2:2" hidden="1" x14ac:dyDescent="0.25">
      <c r="B116" s="15"/>
    </row>
    <row r="117" spans="2:2" hidden="1" x14ac:dyDescent="0.25">
      <c r="B117" s="15"/>
    </row>
    <row r="118" spans="2:2" hidden="1" x14ac:dyDescent="0.25">
      <c r="B118" s="15"/>
    </row>
    <row r="119" spans="2:2" hidden="1" x14ac:dyDescent="0.25">
      <c r="B119" s="15"/>
    </row>
    <row r="120" spans="2:2" hidden="1" x14ac:dyDescent="0.25">
      <c r="B120" s="15"/>
    </row>
    <row r="121" spans="2:2" hidden="1" x14ac:dyDescent="0.25">
      <c r="B121" s="15"/>
    </row>
    <row r="122" spans="2:2" hidden="1" x14ac:dyDescent="0.25">
      <c r="B122" s="15"/>
    </row>
    <row r="123" spans="2:2" hidden="1" x14ac:dyDescent="0.25">
      <c r="B123" s="15"/>
    </row>
    <row r="124" spans="2:2" hidden="1" x14ac:dyDescent="0.25">
      <c r="B124" s="15"/>
    </row>
    <row r="125" spans="2:2" hidden="1" x14ac:dyDescent="0.25">
      <c r="B125" s="15"/>
    </row>
    <row r="126" spans="2:2" hidden="1" x14ac:dyDescent="0.25">
      <c r="B126" s="15"/>
    </row>
    <row r="127" spans="2:2" hidden="1" x14ac:dyDescent="0.25">
      <c r="B127" s="15"/>
    </row>
    <row r="128" spans="2:2" hidden="1" x14ac:dyDescent="0.25">
      <c r="B128" s="15"/>
    </row>
    <row r="129" spans="2:2" hidden="1" x14ac:dyDescent="0.25">
      <c r="B129" s="15"/>
    </row>
    <row r="130" spans="2:2" hidden="1" x14ac:dyDescent="0.25">
      <c r="B130" s="15"/>
    </row>
    <row r="131" spans="2:2" hidden="1" x14ac:dyDescent="0.25">
      <c r="B131" s="15"/>
    </row>
    <row r="132" spans="2:2" hidden="1" x14ac:dyDescent="0.25">
      <c r="B132" s="15"/>
    </row>
    <row r="133" spans="2:2" hidden="1" x14ac:dyDescent="0.25">
      <c r="B133" s="15"/>
    </row>
    <row r="134" spans="2:2" hidden="1" x14ac:dyDescent="0.25">
      <c r="B134" s="15"/>
    </row>
    <row r="135" spans="2:2" hidden="1" x14ac:dyDescent="0.25">
      <c r="B135" s="15"/>
    </row>
    <row r="136" spans="2:2" hidden="1" x14ac:dyDescent="0.25">
      <c r="B136" s="15"/>
    </row>
    <row r="137" spans="2:2" hidden="1" x14ac:dyDescent="0.25">
      <c r="B137" s="15"/>
    </row>
    <row r="138" spans="2:2" hidden="1" x14ac:dyDescent="0.25">
      <c r="B138" s="15"/>
    </row>
    <row r="139" spans="2:2" hidden="1" x14ac:dyDescent="0.25">
      <c r="B139" s="15"/>
    </row>
    <row r="140" spans="2:2" hidden="1" x14ac:dyDescent="0.25">
      <c r="B140" s="15"/>
    </row>
    <row r="141" spans="2:2" hidden="1" x14ac:dyDescent="0.25">
      <c r="B141" s="15"/>
    </row>
    <row r="142" spans="2:2" hidden="1" x14ac:dyDescent="0.25">
      <c r="B142" s="15"/>
    </row>
    <row r="143" spans="2:2" hidden="1" x14ac:dyDescent="0.25">
      <c r="B143" s="15"/>
    </row>
    <row r="144" spans="2:2" hidden="1" x14ac:dyDescent="0.25">
      <c r="B144" s="15"/>
    </row>
    <row r="145" spans="2:5" hidden="1" x14ac:dyDescent="0.25">
      <c r="B145" s="15"/>
    </row>
    <row r="146" spans="2:5" hidden="1" x14ac:dyDescent="0.25">
      <c r="B146" s="15"/>
    </row>
    <row r="147" spans="2:5" hidden="1" x14ac:dyDescent="0.25">
      <c r="B147" s="15"/>
    </row>
    <row r="148" spans="2:5" hidden="1" x14ac:dyDescent="0.25">
      <c r="B148" s="15"/>
    </row>
    <row r="149" spans="2:5" hidden="1" x14ac:dyDescent="0.25">
      <c r="B149" s="15"/>
    </row>
    <row r="150" spans="2:5" hidden="1" x14ac:dyDescent="0.25">
      <c r="B150" s="15"/>
    </row>
    <row r="151" spans="2:5" hidden="1" x14ac:dyDescent="0.25">
      <c r="B151" s="15"/>
    </row>
    <row r="152" spans="2:5" hidden="1" x14ac:dyDescent="0.25">
      <c r="B152" s="15"/>
    </row>
    <row r="153" spans="2:5" hidden="1" x14ac:dyDescent="0.25">
      <c r="B153" s="15"/>
    </row>
    <row r="154" spans="2:5" hidden="1" x14ac:dyDescent="0.25">
      <c r="B154" s="15"/>
    </row>
    <row r="155" spans="2:5" hidden="1" x14ac:dyDescent="0.25">
      <c r="B155" s="15"/>
    </row>
    <row r="156" spans="2:5" hidden="1" x14ac:dyDescent="0.25">
      <c r="B156" s="15"/>
    </row>
    <row r="157" spans="2:5" hidden="1" x14ac:dyDescent="0.25">
      <c r="B157" s="15"/>
    </row>
    <row r="158" spans="2:5" hidden="1" x14ac:dyDescent="0.25">
      <c r="B158" s="15"/>
      <c r="E158" s="64"/>
    </row>
    <row r="159" spans="2:5" hidden="1" x14ac:dyDescent="0.25">
      <c r="B159" s="15"/>
      <c r="E159" s="64"/>
    </row>
    <row r="160" spans="2:5" hidden="1" x14ac:dyDescent="0.25">
      <c r="B160" s="15"/>
    </row>
    <row r="161" spans="2:2" hidden="1" x14ac:dyDescent="0.25">
      <c r="B161" s="15"/>
    </row>
    <row r="162" spans="2:2" hidden="1" x14ac:dyDescent="0.25">
      <c r="B162" s="15"/>
    </row>
    <row r="163" spans="2:2" hidden="1" x14ac:dyDescent="0.25">
      <c r="B163" s="15"/>
    </row>
    <row r="164" spans="2:2" hidden="1" x14ac:dyDescent="0.25">
      <c r="B164" s="15"/>
    </row>
    <row r="165" spans="2:2" hidden="1" x14ac:dyDescent="0.25">
      <c r="B165" s="15"/>
    </row>
    <row r="166" spans="2:2" hidden="1" x14ac:dyDescent="0.25">
      <c r="B166" s="15"/>
    </row>
    <row r="167" spans="2:2" hidden="1" x14ac:dyDescent="0.25">
      <c r="B167" s="15"/>
    </row>
    <row r="168" spans="2:2" hidden="1" x14ac:dyDescent="0.25">
      <c r="B168" s="15"/>
    </row>
    <row r="169" spans="2:2" hidden="1" x14ac:dyDescent="0.25">
      <c r="B169" s="15"/>
    </row>
    <row r="170" spans="2:2" hidden="1" x14ac:dyDescent="0.25">
      <c r="B170" s="15"/>
    </row>
    <row r="171" spans="2:2" hidden="1" x14ac:dyDescent="0.25">
      <c r="B171" s="15"/>
    </row>
    <row r="172" spans="2:2" hidden="1" x14ac:dyDescent="0.25">
      <c r="B172" s="15"/>
    </row>
    <row r="173" spans="2:2" hidden="1" x14ac:dyDescent="0.25">
      <c r="B173" s="15"/>
    </row>
    <row r="174" spans="2:2" hidden="1" x14ac:dyDescent="0.25">
      <c r="B174" s="15"/>
    </row>
    <row r="175" spans="2:2" hidden="1" x14ac:dyDescent="0.25">
      <c r="B175" s="15"/>
    </row>
    <row r="176" spans="2:2" hidden="1" x14ac:dyDescent="0.25">
      <c r="B176" s="15"/>
    </row>
    <row r="177" spans="2:2" hidden="1" x14ac:dyDescent="0.25">
      <c r="B177" s="15"/>
    </row>
    <row r="178" spans="2:2" hidden="1" x14ac:dyDescent="0.25">
      <c r="B178" s="15"/>
    </row>
    <row r="179" spans="2:2" hidden="1" x14ac:dyDescent="0.25">
      <c r="B179" s="15"/>
    </row>
    <row r="180" spans="2:2" hidden="1" x14ac:dyDescent="0.25">
      <c r="B180" s="15"/>
    </row>
    <row r="181" spans="2:2" hidden="1" x14ac:dyDescent="0.25">
      <c r="B181" s="15"/>
    </row>
    <row r="182" spans="2:2" hidden="1" x14ac:dyDescent="0.25">
      <c r="B182" s="15"/>
    </row>
    <row r="183" spans="2:2" hidden="1" x14ac:dyDescent="0.25">
      <c r="B183" s="15"/>
    </row>
    <row r="184" spans="2:2" hidden="1" x14ac:dyDescent="0.25">
      <c r="B184" s="15"/>
    </row>
    <row r="185" spans="2:2" hidden="1" x14ac:dyDescent="0.25">
      <c r="B185" s="15"/>
    </row>
    <row r="186" spans="2:2" hidden="1" x14ac:dyDescent="0.25">
      <c r="B186" s="15"/>
    </row>
    <row r="187" spans="2:2" hidden="1" x14ac:dyDescent="0.25">
      <c r="B187" s="15"/>
    </row>
    <row r="188" spans="2:2" hidden="1" x14ac:dyDescent="0.25">
      <c r="B188" s="15"/>
    </row>
    <row r="189" spans="2:2" hidden="1" x14ac:dyDescent="0.25">
      <c r="B189" s="15"/>
    </row>
    <row r="190" spans="2:2" hidden="1" x14ac:dyDescent="0.25">
      <c r="B190" s="15"/>
    </row>
    <row r="191" spans="2:2" hidden="1" x14ac:dyDescent="0.25">
      <c r="B191" s="15"/>
    </row>
    <row r="192" spans="2:2" hidden="1" x14ac:dyDescent="0.25">
      <c r="B192" s="15"/>
    </row>
    <row r="193" spans="2:2" hidden="1" x14ac:dyDescent="0.25">
      <c r="B193" s="15"/>
    </row>
    <row r="194" spans="2:2" hidden="1" x14ac:dyDescent="0.25">
      <c r="B194" s="15"/>
    </row>
    <row r="195" spans="2:2" hidden="1" x14ac:dyDescent="0.25">
      <c r="B195" s="15"/>
    </row>
    <row r="196" spans="2:2" hidden="1" x14ac:dyDescent="0.25">
      <c r="B196" s="15"/>
    </row>
    <row r="197" spans="2:2" hidden="1" x14ac:dyDescent="0.25">
      <c r="B197" s="9"/>
    </row>
    <row r="198" spans="2:2" hidden="1" x14ac:dyDescent="0.25">
      <c r="B198" s="15"/>
    </row>
    <row r="199" spans="2:2" hidden="1" x14ac:dyDescent="0.25">
      <c r="B199" s="15"/>
    </row>
    <row r="200" spans="2:2" hidden="1" x14ac:dyDescent="0.25">
      <c r="B200" s="15"/>
    </row>
    <row r="201" spans="2:2" hidden="1" x14ac:dyDescent="0.25">
      <c r="B201" s="15"/>
    </row>
    <row r="202" spans="2:2" hidden="1" x14ac:dyDescent="0.25">
      <c r="B202" s="15"/>
    </row>
    <row r="203" spans="2:2" hidden="1" x14ac:dyDescent="0.25">
      <c r="B203" s="15"/>
    </row>
    <row r="204" spans="2:2" hidden="1" x14ac:dyDescent="0.25"/>
    <row r="205" spans="2:2" hidden="1" x14ac:dyDescent="0.25">
      <c r="B205" s="9"/>
    </row>
    <row r="206" spans="2:2" hidden="1" x14ac:dyDescent="0.25">
      <c r="B206" s="15"/>
    </row>
    <row r="207" spans="2:2" hidden="1" x14ac:dyDescent="0.25">
      <c r="B207" s="15"/>
    </row>
    <row r="208" spans="2:2" hidden="1" x14ac:dyDescent="0.25">
      <c r="B208" s="15"/>
    </row>
    <row r="209" spans="2:3" hidden="1" x14ac:dyDescent="0.25">
      <c r="B209" s="15"/>
    </row>
    <row r="210" spans="2:3" hidden="1" x14ac:dyDescent="0.25">
      <c r="B210" s="15"/>
    </row>
    <row r="211" spans="2:3" hidden="1" x14ac:dyDescent="0.25">
      <c r="B211" s="15"/>
    </row>
    <row r="212" spans="2:3" hidden="1" x14ac:dyDescent="0.25"/>
    <row r="213" spans="2:3" hidden="1" x14ac:dyDescent="0.25"/>
    <row r="214" spans="2:3" hidden="1" x14ac:dyDescent="0.25">
      <c r="B214" s="25"/>
      <c r="C214" s="9"/>
    </row>
    <row r="215" spans="2:3" hidden="1" x14ac:dyDescent="0.25">
      <c r="B215" s="26"/>
    </row>
    <row r="216" spans="2:3" hidden="1" x14ac:dyDescent="0.25">
      <c r="B216" s="25"/>
    </row>
    <row r="217" spans="2:3" hidden="1" x14ac:dyDescent="0.25">
      <c r="B217" s="25"/>
    </row>
    <row r="218" spans="2:3" hidden="1" x14ac:dyDescent="0.25">
      <c r="B218" s="25"/>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6" sqref="D16"/>
    </sheetView>
  </sheetViews>
  <sheetFormatPr defaultColWidth="0" defaultRowHeight="13.2" zeroHeight="1" x14ac:dyDescent="0.25"/>
  <cols>
    <col min="1" max="1" width="1.6640625" style="13" hidden="1" customWidth="1"/>
    <col min="2" max="2" width="67" style="11" customWidth="1"/>
    <col min="3" max="3" width="9.33203125" style="11" customWidth="1"/>
    <col min="4" max="4" width="114" style="11" customWidth="1"/>
    <col min="5" max="5" width="9.33203125" style="11" customWidth="1"/>
    <col min="6" max="6" width="9.33203125" style="11" hidden="1" customWidth="1"/>
    <col min="7" max="16384" width="9.33203125" style="11" hidden="1"/>
  </cols>
  <sheetData>
    <row r="1" spans="1:5" ht="19.2" x14ac:dyDescent="0.35">
      <c r="B1" s="95" t="s">
        <v>419</v>
      </c>
    </row>
    <row r="2" spans="1:5" s="13" customFormat="1" ht="19.2" x14ac:dyDescent="0.35">
      <c r="B2" s="57"/>
    </row>
    <row r="3" spans="1:5" s="16" customFormat="1" ht="33.6" x14ac:dyDescent="0.3">
      <c r="A3" s="20"/>
      <c r="B3" s="143" t="s">
        <v>420</v>
      </c>
      <c r="C3" s="144" t="s">
        <v>421</v>
      </c>
      <c r="D3" s="145" t="s">
        <v>422</v>
      </c>
    </row>
    <row r="4" spans="1:5" ht="13.8" x14ac:dyDescent="0.25">
      <c r="B4" s="169" t="s">
        <v>54</v>
      </c>
      <c r="C4" s="170"/>
      <c r="D4" s="171"/>
      <c r="E4" s="15"/>
    </row>
    <row r="5" spans="1:5" ht="35.25" customHeight="1" thickTop="1" thickBot="1" x14ac:dyDescent="0.3">
      <c r="B5" s="138" t="s">
        <v>503</v>
      </c>
      <c r="C5" s="117"/>
      <c r="D5" s="140" t="s">
        <v>512</v>
      </c>
      <c r="E5" s="15"/>
    </row>
    <row r="6" spans="1:5" ht="35.25" customHeight="1" thickTop="1" thickBot="1" x14ac:dyDescent="0.3">
      <c r="B6" s="138" t="s">
        <v>504</v>
      </c>
      <c r="C6" s="117"/>
      <c r="D6" s="140" t="s">
        <v>512</v>
      </c>
      <c r="E6" s="15"/>
    </row>
    <row r="7" spans="1:5" ht="35.25" customHeight="1" thickTop="1" thickBot="1" x14ac:dyDescent="0.3">
      <c r="B7" s="138" t="s">
        <v>505</v>
      </c>
      <c r="C7" s="117"/>
      <c r="D7" s="140" t="s">
        <v>512</v>
      </c>
      <c r="E7" s="15"/>
    </row>
    <row r="8" spans="1:5" ht="35.25" customHeight="1" thickTop="1" thickBot="1" x14ac:dyDescent="0.3">
      <c r="B8" s="138" t="s">
        <v>506</v>
      </c>
      <c r="C8" s="117"/>
      <c r="D8" s="140" t="s">
        <v>512</v>
      </c>
      <c r="E8" s="15"/>
    </row>
    <row r="9" spans="1:5" ht="35.25" customHeight="1" thickTop="1" thickBot="1" x14ac:dyDescent="0.3">
      <c r="B9" s="138" t="s">
        <v>507</v>
      </c>
      <c r="C9" s="117"/>
      <c r="D9" s="140" t="s">
        <v>512</v>
      </c>
      <c r="E9" s="15"/>
    </row>
    <row r="10" spans="1:5" ht="35.25" customHeight="1" thickTop="1" thickBot="1" x14ac:dyDescent="0.3">
      <c r="B10" s="138" t="s">
        <v>508</v>
      </c>
      <c r="C10" s="117"/>
      <c r="D10" s="140" t="s">
        <v>512</v>
      </c>
      <c r="E10" s="15"/>
    </row>
    <row r="11" spans="1:5" ht="35.25" customHeight="1" thickTop="1" thickBot="1" x14ac:dyDescent="0.3">
      <c r="B11" s="138" t="s">
        <v>509</v>
      </c>
      <c r="C11" s="117"/>
      <c r="D11" s="140" t="s">
        <v>512</v>
      </c>
      <c r="E11" s="15"/>
    </row>
    <row r="12" spans="1:5" ht="35.25" customHeight="1" thickTop="1" thickBot="1" x14ac:dyDescent="0.3">
      <c r="B12" s="139" t="s">
        <v>510</v>
      </c>
      <c r="C12" s="117"/>
      <c r="D12" s="140" t="s">
        <v>512</v>
      </c>
      <c r="E12" s="15"/>
    </row>
    <row r="13" spans="1:5" ht="35.25" customHeight="1" thickTop="1" x14ac:dyDescent="0.25">
      <c r="B13" s="138" t="s">
        <v>511</v>
      </c>
      <c r="C13" s="117"/>
      <c r="D13" s="140" t="s">
        <v>512</v>
      </c>
      <c r="E13" s="15"/>
    </row>
    <row r="14" spans="1:5" ht="35.25" customHeight="1" x14ac:dyDescent="0.25">
      <c r="B14" s="497"/>
      <c r="C14" s="117"/>
      <c r="D14" s="497"/>
      <c r="E14" s="15"/>
    </row>
    <row r="15" spans="1:5" ht="35.25" customHeight="1" x14ac:dyDescent="0.25">
      <c r="B15" s="138"/>
      <c r="C15" s="117"/>
      <c r="D15" s="141"/>
      <c r="E15" s="15"/>
    </row>
    <row r="16" spans="1:5" ht="35.25" customHeight="1" x14ac:dyDescent="0.25">
      <c r="B16" s="138"/>
      <c r="C16" s="117"/>
      <c r="D16" s="141"/>
      <c r="E16" s="15"/>
    </row>
    <row r="17" spans="2:5" ht="35.25" customHeight="1" x14ac:dyDescent="0.25">
      <c r="B17" s="138"/>
      <c r="C17" s="117"/>
      <c r="D17" s="141"/>
      <c r="E17" s="15"/>
    </row>
    <row r="18" spans="2:5" ht="35.25" customHeight="1" x14ac:dyDescent="0.25">
      <c r="B18" s="138"/>
      <c r="C18" s="117"/>
      <c r="D18" s="141"/>
      <c r="E18" s="15"/>
    </row>
    <row r="19" spans="2:5" ht="35.25" customHeight="1" x14ac:dyDescent="0.25">
      <c r="B19" s="138"/>
      <c r="C19" s="117"/>
      <c r="D19" s="141"/>
      <c r="E19" s="15"/>
    </row>
    <row r="20" spans="2:5" ht="35.25" customHeight="1" x14ac:dyDescent="0.25">
      <c r="B20" s="138"/>
      <c r="C20" s="117"/>
      <c r="D20" s="141"/>
      <c r="E20" s="15"/>
    </row>
    <row r="21" spans="2:5" ht="35.25" customHeight="1" x14ac:dyDescent="0.25">
      <c r="B21" s="138"/>
      <c r="C21" s="117"/>
      <c r="D21" s="141"/>
      <c r="E21" s="15"/>
    </row>
    <row r="22" spans="2:5" ht="35.25" customHeight="1" x14ac:dyDescent="0.25">
      <c r="B22" s="138"/>
      <c r="C22" s="117"/>
      <c r="D22" s="141"/>
      <c r="E22" s="15"/>
    </row>
    <row r="23" spans="2:5" ht="35.25" customHeight="1" x14ac:dyDescent="0.25">
      <c r="B23" s="138"/>
      <c r="C23" s="117"/>
      <c r="D23" s="141"/>
      <c r="E23" s="15"/>
    </row>
    <row r="24" spans="2:5" ht="35.25" customHeight="1" x14ac:dyDescent="0.25">
      <c r="B24" s="138"/>
      <c r="C24" s="118"/>
      <c r="D24" s="141"/>
      <c r="E24" s="15"/>
    </row>
    <row r="25" spans="2:5" ht="16.8" x14ac:dyDescent="0.3">
      <c r="B25" s="172" t="s">
        <v>55</v>
      </c>
      <c r="C25" s="173"/>
      <c r="D25" s="174"/>
      <c r="E25" s="15"/>
    </row>
    <row r="26" spans="2:5" ht="14.4" thickBot="1" x14ac:dyDescent="0.3">
      <c r="B26" s="175" t="s">
        <v>67</v>
      </c>
      <c r="C26" s="176"/>
      <c r="D26" s="177"/>
      <c r="E26" s="15"/>
    </row>
    <row r="27" spans="2:5" ht="35.25" customHeight="1" thickTop="1" x14ac:dyDescent="0.25">
      <c r="B27" s="138" t="s">
        <v>513</v>
      </c>
      <c r="C27" s="117"/>
      <c r="D27" s="141" t="s">
        <v>514</v>
      </c>
      <c r="E27" s="15"/>
    </row>
    <row r="28" spans="2:5" ht="35.25" customHeight="1" x14ac:dyDescent="0.25">
      <c r="B28" s="138"/>
      <c r="C28" s="117"/>
      <c r="D28" s="141"/>
      <c r="E28" s="15"/>
    </row>
    <row r="29" spans="2:5" ht="35.25" customHeight="1" x14ac:dyDescent="0.25">
      <c r="B29" s="138"/>
      <c r="C29" s="117"/>
      <c r="D29" s="141"/>
      <c r="E29" s="15"/>
    </row>
    <row r="30" spans="2:5" ht="35.25" customHeight="1" x14ac:dyDescent="0.25">
      <c r="B30" s="138"/>
      <c r="C30" s="117"/>
      <c r="D30" s="141"/>
      <c r="E30" s="15"/>
    </row>
    <row r="31" spans="2:5" ht="35.25" customHeight="1" x14ac:dyDescent="0.25">
      <c r="B31" s="138"/>
      <c r="C31" s="117"/>
      <c r="D31" s="141"/>
      <c r="E31" s="15"/>
    </row>
    <row r="32" spans="2:5" ht="35.25" customHeight="1" x14ac:dyDescent="0.25">
      <c r="B32" s="138"/>
      <c r="C32" s="117"/>
      <c r="D32" s="141"/>
      <c r="E32" s="15"/>
    </row>
    <row r="33" spans="2:5" ht="13.8" x14ac:dyDescent="0.25">
      <c r="B33" s="178" t="s">
        <v>68</v>
      </c>
      <c r="C33" s="179"/>
      <c r="D33" s="180"/>
      <c r="E33" s="15"/>
    </row>
    <row r="34" spans="2:5" ht="35.25" customHeight="1" x14ac:dyDescent="0.25">
      <c r="B34" s="138" t="s">
        <v>515</v>
      </c>
      <c r="C34" s="117"/>
      <c r="D34" s="142" t="s">
        <v>516</v>
      </c>
      <c r="E34" s="15"/>
    </row>
    <row r="35" spans="2:5" ht="35.25" customHeight="1" x14ac:dyDescent="0.25">
      <c r="B35" s="138"/>
      <c r="C35" s="117"/>
      <c r="D35" s="141"/>
      <c r="E35" s="15"/>
    </row>
    <row r="36" spans="2:5" ht="35.25" customHeight="1" x14ac:dyDescent="0.25">
      <c r="B36" s="138"/>
      <c r="C36" s="117"/>
      <c r="D36" s="141"/>
      <c r="E36" s="15"/>
    </row>
    <row r="37" spans="2:5" ht="35.25" customHeight="1" x14ac:dyDescent="0.25">
      <c r="B37" s="138"/>
      <c r="C37" s="117"/>
      <c r="D37" s="141"/>
      <c r="E37" s="15"/>
    </row>
    <row r="38" spans="2:5" ht="35.25" customHeight="1" x14ac:dyDescent="0.25">
      <c r="B38" s="138"/>
      <c r="C38" s="117"/>
      <c r="D38" s="141"/>
      <c r="E38" s="15"/>
    </row>
    <row r="39" spans="2:5" ht="35.25" customHeight="1" x14ac:dyDescent="0.25">
      <c r="B39" s="138"/>
      <c r="C39" s="118"/>
      <c r="D39" s="141"/>
      <c r="E39" s="15"/>
    </row>
    <row r="40" spans="2:5" ht="13.8" x14ac:dyDescent="0.25">
      <c r="B40" s="178" t="s">
        <v>126</v>
      </c>
      <c r="C40" s="179"/>
      <c r="D40" s="180"/>
      <c r="E40" s="15"/>
    </row>
    <row r="41" spans="2:5" ht="35.25" customHeight="1" x14ac:dyDescent="0.25">
      <c r="B41" s="138" t="s">
        <v>518</v>
      </c>
      <c r="C41" s="117"/>
      <c r="D41" s="141" t="s">
        <v>518</v>
      </c>
      <c r="E41" s="15"/>
    </row>
    <row r="42" spans="2:5" ht="35.25" customHeight="1" x14ac:dyDescent="0.25">
      <c r="B42" s="138"/>
      <c r="C42" s="117"/>
      <c r="D42" s="141"/>
      <c r="E42" s="15"/>
    </row>
    <row r="43" spans="2:5" ht="35.25" customHeight="1" x14ac:dyDescent="0.25">
      <c r="B43" s="138"/>
      <c r="C43" s="117"/>
      <c r="D43" s="141"/>
      <c r="E43" s="15"/>
    </row>
    <row r="44" spans="2:5" ht="35.25" customHeight="1" x14ac:dyDescent="0.25">
      <c r="B44" s="138"/>
      <c r="C44" s="117"/>
      <c r="D44" s="141"/>
      <c r="E44" s="15"/>
    </row>
    <row r="45" spans="2:5" ht="35.25" customHeight="1" x14ac:dyDescent="0.25">
      <c r="B45" s="138"/>
      <c r="C45" s="117"/>
      <c r="D45" s="141"/>
      <c r="E45" s="15"/>
    </row>
    <row r="46" spans="2:5" ht="35.25" customHeight="1" x14ac:dyDescent="0.25">
      <c r="B46" s="138"/>
      <c r="C46" s="118"/>
      <c r="D46" s="141"/>
      <c r="E46" s="15"/>
    </row>
    <row r="47" spans="2:5" ht="13.8" x14ac:dyDescent="0.25">
      <c r="B47" s="178" t="s">
        <v>69</v>
      </c>
      <c r="C47" s="179"/>
      <c r="D47" s="180"/>
      <c r="E47" s="15"/>
    </row>
    <row r="48" spans="2:5" ht="35.25" customHeight="1" x14ac:dyDescent="0.25">
      <c r="B48" s="138" t="s">
        <v>517</v>
      </c>
      <c r="C48" s="117"/>
      <c r="D48" s="141" t="s">
        <v>514</v>
      </c>
      <c r="E48" s="15"/>
    </row>
    <row r="49" spans="2:5" ht="35.25" customHeight="1" x14ac:dyDescent="0.25">
      <c r="B49" s="138"/>
      <c r="C49" s="117"/>
      <c r="D49" s="141"/>
      <c r="E49" s="15"/>
    </row>
    <row r="50" spans="2:5" ht="35.25" customHeight="1" x14ac:dyDescent="0.25">
      <c r="B50" s="138"/>
      <c r="C50" s="117"/>
      <c r="D50" s="141"/>
      <c r="E50" s="15"/>
    </row>
    <row r="51" spans="2:5" ht="35.25" customHeight="1" x14ac:dyDescent="0.25">
      <c r="B51" s="138"/>
      <c r="C51" s="117"/>
      <c r="D51" s="141"/>
      <c r="E51" s="15"/>
    </row>
    <row r="52" spans="2:5" ht="35.25" customHeight="1" x14ac:dyDescent="0.25">
      <c r="B52" s="138"/>
      <c r="C52" s="117"/>
      <c r="D52" s="141"/>
      <c r="E52" s="15"/>
    </row>
    <row r="53" spans="2:5" ht="35.25" customHeight="1" x14ac:dyDescent="0.25">
      <c r="B53" s="138"/>
      <c r="C53" s="118"/>
      <c r="D53" s="141"/>
      <c r="E53" s="15"/>
    </row>
    <row r="54" spans="2:5" ht="16.8" x14ac:dyDescent="0.3">
      <c r="B54" s="172" t="s">
        <v>56</v>
      </c>
      <c r="C54" s="173"/>
      <c r="D54" s="174"/>
      <c r="E54" s="15"/>
    </row>
    <row r="55" spans="2:5" ht="14.4" thickBot="1" x14ac:dyDescent="0.3">
      <c r="B55" s="175" t="s">
        <v>127</v>
      </c>
      <c r="C55" s="176"/>
      <c r="D55" s="177"/>
      <c r="E55" s="15"/>
    </row>
    <row r="56" spans="2:5" ht="35.25" customHeight="1" thickTop="1" x14ac:dyDescent="0.25">
      <c r="B56" s="138" t="s">
        <v>519</v>
      </c>
      <c r="C56" s="119"/>
      <c r="D56" s="141" t="s">
        <v>524</v>
      </c>
      <c r="E56" s="15"/>
    </row>
    <row r="57" spans="2:5" ht="35.25" customHeight="1" x14ac:dyDescent="0.25">
      <c r="B57" s="138" t="s">
        <v>520</v>
      </c>
      <c r="C57" s="119"/>
      <c r="D57" s="141" t="s">
        <v>524</v>
      </c>
      <c r="E57" s="15"/>
    </row>
    <row r="58" spans="2:5" ht="35.25" customHeight="1" x14ac:dyDescent="0.25">
      <c r="B58" s="138" t="s">
        <v>521</v>
      </c>
      <c r="C58" s="119"/>
      <c r="D58" s="141" t="s">
        <v>524</v>
      </c>
      <c r="E58" s="15"/>
    </row>
    <row r="59" spans="2:5" ht="35.25" customHeight="1" x14ac:dyDescent="0.25">
      <c r="B59" s="138" t="s">
        <v>522</v>
      </c>
      <c r="C59" s="119"/>
      <c r="D59" s="141" t="s">
        <v>524</v>
      </c>
      <c r="E59" s="15"/>
    </row>
    <row r="60" spans="2:5" ht="35.25" customHeight="1" x14ac:dyDescent="0.25">
      <c r="B60" s="138" t="s">
        <v>523</v>
      </c>
      <c r="C60" s="119"/>
      <c r="D60" s="141" t="s">
        <v>524</v>
      </c>
      <c r="E60" s="15"/>
    </row>
    <row r="61" spans="2:5" ht="35.25" customHeight="1" x14ac:dyDescent="0.25">
      <c r="B61" s="138"/>
      <c r="C61" s="119"/>
      <c r="D61" s="141"/>
      <c r="E61" s="15"/>
    </row>
    <row r="62" spans="2:5" ht="35.25" customHeight="1" x14ac:dyDescent="0.25">
      <c r="B62" s="138"/>
      <c r="C62" s="119"/>
      <c r="D62" s="141"/>
      <c r="E62" s="15"/>
    </row>
    <row r="63" spans="2:5" ht="35.25" customHeight="1" x14ac:dyDescent="0.25">
      <c r="B63" s="138"/>
      <c r="C63" s="119"/>
      <c r="D63" s="141"/>
      <c r="E63" s="15"/>
    </row>
    <row r="64" spans="2:5" ht="35.25" customHeight="1" x14ac:dyDescent="0.25">
      <c r="B64" s="138"/>
      <c r="C64" s="119"/>
      <c r="D64" s="141"/>
      <c r="E64" s="15"/>
    </row>
    <row r="65" spans="2:5" ht="35.25" customHeight="1" x14ac:dyDescent="0.25">
      <c r="B65" s="138"/>
      <c r="C65" s="119"/>
      <c r="D65" s="141"/>
      <c r="E65" s="15"/>
    </row>
    <row r="66" spans="2:5" ht="14.4" thickBot="1" x14ac:dyDescent="0.3">
      <c r="B66" s="178" t="s">
        <v>113</v>
      </c>
      <c r="C66" s="179"/>
      <c r="D66" s="180"/>
      <c r="E66" s="15"/>
    </row>
    <row r="67" spans="2:5" ht="35.25" customHeight="1" thickTop="1" x14ac:dyDescent="0.25">
      <c r="B67" s="138" t="s">
        <v>525</v>
      </c>
      <c r="C67" s="119"/>
      <c r="D67" s="141" t="s">
        <v>524</v>
      </c>
      <c r="E67" s="15"/>
    </row>
    <row r="68" spans="2:5" ht="35.25" customHeight="1" x14ac:dyDescent="0.25">
      <c r="B68" s="138" t="s">
        <v>526</v>
      </c>
      <c r="C68" s="119"/>
      <c r="D68" s="141" t="s">
        <v>524</v>
      </c>
      <c r="E68" s="15"/>
    </row>
    <row r="69" spans="2:5" ht="35.25" customHeight="1" x14ac:dyDescent="0.25">
      <c r="B69" s="138" t="s">
        <v>527</v>
      </c>
      <c r="C69" s="119"/>
      <c r="D69" s="141" t="s">
        <v>524</v>
      </c>
      <c r="E69" s="15"/>
    </row>
    <row r="70" spans="2:5" ht="35.25" customHeight="1" x14ac:dyDescent="0.25">
      <c r="B70" s="138"/>
      <c r="C70" s="119"/>
      <c r="D70" s="141"/>
      <c r="E70" s="15"/>
    </row>
    <row r="71" spans="2:5" ht="35.25" customHeight="1" x14ac:dyDescent="0.25">
      <c r="B71" s="138"/>
      <c r="C71" s="119"/>
      <c r="D71" s="141"/>
      <c r="E71" s="15"/>
    </row>
    <row r="72" spans="2:5" ht="35.25" customHeight="1" x14ac:dyDescent="0.25">
      <c r="B72" s="138"/>
      <c r="C72" s="119"/>
      <c r="D72" s="141"/>
      <c r="E72" s="15"/>
    </row>
    <row r="73" spans="2:5" ht="35.25" customHeight="1" x14ac:dyDescent="0.25">
      <c r="B73" s="138"/>
      <c r="C73" s="119"/>
      <c r="D73" s="141"/>
      <c r="E73" s="15"/>
    </row>
    <row r="74" spans="2:5" ht="35.25" customHeight="1" x14ac:dyDescent="0.25">
      <c r="B74" s="138"/>
      <c r="C74" s="119"/>
      <c r="D74" s="141"/>
      <c r="E74" s="15"/>
    </row>
    <row r="75" spans="2:5" ht="35.25" customHeight="1" x14ac:dyDescent="0.25">
      <c r="B75" s="138"/>
      <c r="C75" s="119"/>
      <c r="D75" s="141"/>
      <c r="E75" s="15"/>
    </row>
    <row r="76" spans="2:5" ht="35.25" customHeight="1" x14ac:dyDescent="0.25">
      <c r="B76" s="138"/>
      <c r="C76" s="119"/>
      <c r="D76" s="141"/>
      <c r="E76" s="15"/>
    </row>
    <row r="77" spans="2:5" ht="14.4" thickBot="1" x14ac:dyDescent="0.3">
      <c r="B77" s="178" t="s">
        <v>70</v>
      </c>
      <c r="C77" s="179"/>
      <c r="D77" s="180"/>
      <c r="E77" s="15"/>
    </row>
    <row r="78" spans="2:5" ht="35.25" customHeight="1" thickTop="1" x14ac:dyDescent="0.25">
      <c r="B78" s="138" t="s">
        <v>528</v>
      </c>
      <c r="C78" s="119"/>
      <c r="D78" s="141" t="s">
        <v>524</v>
      </c>
      <c r="E78" s="15"/>
    </row>
    <row r="79" spans="2:5" ht="35.25" customHeight="1" x14ac:dyDescent="0.25">
      <c r="B79" s="138" t="s">
        <v>531</v>
      </c>
      <c r="C79" s="119"/>
      <c r="D79" s="141" t="s">
        <v>524</v>
      </c>
      <c r="E79" s="15"/>
    </row>
    <row r="80" spans="2:5" ht="35.25" customHeight="1" x14ac:dyDescent="0.25">
      <c r="B80" s="138" t="s">
        <v>529</v>
      </c>
      <c r="C80" s="119"/>
      <c r="D80" s="141" t="s">
        <v>524</v>
      </c>
      <c r="E80" s="15"/>
    </row>
    <row r="81" spans="2:5" ht="35.25" customHeight="1" x14ac:dyDescent="0.25">
      <c r="B81" s="138" t="s">
        <v>530</v>
      </c>
      <c r="C81" s="119"/>
      <c r="D81" s="141" t="s">
        <v>524</v>
      </c>
      <c r="E81" s="15"/>
    </row>
    <row r="82" spans="2:5" ht="35.25" customHeight="1" x14ac:dyDescent="0.25">
      <c r="B82" s="138"/>
      <c r="C82" s="119"/>
      <c r="D82" s="141"/>
      <c r="E82" s="15"/>
    </row>
    <row r="83" spans="2:5" ht="35.25" customHeight="1" x14ac:dyDescent="0.25">
      <c r="B83" s="138"/>
      <c r="C83" s="119"/>
      <c r="D83" s="141"/>
      <c r="E83" s="15"/>
    </row>
    <row r="84" spans="2:5" ht="35.25" customHeight="1" x14ac:dyDescent="0.25">
      <c r="B84" s="138"/>
      <c r="C84" s="119"/>
      <c r="D84" s="141"/>
      <c r="E84" s="15"/>
    </row>
    <row r="85" spans="2:5" ht="35.25" customHeight="1" x14ac:dyDescent="0.25">
      <c r="B85" s="138"/>
      <c r="C85" s="119"/>
      <c r="D85" s="141"/>
      <c r="E85" s="15"/>
    </row>
    <row r="86" spans="2:5" ht="35.25" customHeight="1" x14ac:dyDescent="0.25">
      <c r="B86" s="138"/>
      <c r="C86" s="119"/>
      <c r="D86" s="141"/>
      <c r="E86" s="15"/>
    </row>
    <row r="87" spans="2:5" ht="35.25" customHeight="1" x14ac:dyDescent="0.25">
      <c r="B87" s="138"/>
      <c r="C87" s="119"/>
      <c r="D87" s="141"/>
      <c r="E87" s="15"/>
    </row>
    <row r="88" spans="2:5" ht="14.4" thickBot="1" x14ac:dyDescent="0.3">
      <c r="B88" s="178" t="s">
        <v>71</v>
      </c>
      <c r="C88" s="179"/>
      <c r="D88" s="180"/>
      <c r="E88" s="15"/>
    </row>
    <row r="89" spans="2:5" ht="35.25" customHeight="1" thickTop="1" x14ac:dyDescent="0.25">
      <c r="B89" s="138" t="s">
        <v>532</v>
      </c>
      <c r="C89" s="119"/>
      <c r="D89" s="141" t="s">
        <v>524</v>
      </c>
      <c r="E89" s="15"/>
    </row>
    <row r="90" spans="2:5" ht="35.25" customHeight="1" x14ac:dyDescent="0.25">
      <c r="B90" s="138" t="s">
        <v>533</v>
      </c>
      <c r="C90" s="119"/>
      <c r="D90" s="141" t="s">
        <v>524</v>
      </c>
      <c r="E90" s="15"/>
    </row>
    <row r="91" spans="2:5" ht="35.25" customHeight="1" x14ac:dyDescent="0.25">
      <c r="B91" s="138" t="s">
        <v>534</v>
      </c>
      <c r="C91" s="119"/>
      <c r="D91" s="141" t="s">
        <v>524</v>
      </c>
      <c r="E91" s="15"/>
    </row>
    <row r="92" spans="2:5" ht="35.25" customHeight="1" x14ac:dyDescent="0.25">
      <c r="B92" s="138" t="s">
        <v>535</v>
      </c>
      <c r="C92" s="119"/>
      <c r="D92" s="141" t="s">
        <v>524</v>
      </c>
      <c r="E92" s="15"/>
    </row>
    <row r="93" spans="2:5" ht="35.25" customHeight="1" x14ac:dyDescent="0.25">
      <c r="B93" s="138"/>
      <c r="C93" s="119"/>
      <c r="D93" s="141"/>
      <c r="E93" s="15"/>
    </row>
    <row r="94" spans="2:5" ht="35.25" customHeight="1" x14ac:dyDescent="0.25">
      <c r="B94" s="138"/>
      <c r="C94" s="119"/>
      <c r="D94" s="141"/>
      <c r="E94" s="15"/>
    </row>
    <row r="95" spans="2:5" ht="35.25" customHeight="1" x14ac:dyDescent="0.25">
      <c r="B95" s="138"/>
      <c r="C95" s="119"/>
      <c r="D95" s="141"/>
      <c r="E95" s="15"/>
    </row>
    <row r="96" spans="2:5" ht="35.25" customHeight="1" x14ac:dyDescent="0.25">
      <c r="B96" s="138"/>
      <c r="C96" s="119"/>
      <c r="D96" s="141"/>
      <c r="E96" s="15"/>
    </row>
    <row r="97" spans="2:5" ht="35.25" customHeight="1" x14ac:dyDescent="0.25">
      <c r="B97" s="138"/>
      <c r="C97" s="119"/>
      <c r="D97" s="141"/>
      <c r="E97" s="15"/>
    </row>
    <row r="98" spans="2:5" ht="35.25" customHeight="1" x14ac:dyDescent="0.25">
      <c r="B98" s="138"/>
      <c r="C98" s="119"/>
      <c r="D98" s="141"/>
      <c r="E98" s="15"/>
    </row>
    <row r="99" spans="2:5" ht="14.4" thickBot="1" x14ac:dyDescent="0.3">
      <c r="B99" s="178" t="s">
        <v>199</v>
      </c>
      <c r="C99" s="179"/>
      <c r="D99" s="180"/>
      <c r="E99" s="15"/>
    </row>
    <row r="100" spans="2:5" ht="35.25" customHeight="1" thickTop="1" x14ac:dyDescent="0.25">
      <c r="B100" s="138" t="s">
        <v>536</v>
      </c>
      <c r="C100" s="119"/>
      <c r="D100" s="141" t="s">
        <v>524</v>
      </c>
      <c r="E100" s="15"/>
    </row>
    <row r="101" spans="2:5" ht="35.25" customHeight="1" x14ac:dyDescent="0.25">
      <c r="B101" s="138" t="s">
        <v>537</v>
      </c>
      <c r="C101" s="119"/>
      <c r="D101" s="141" t="s">
        <v>524</v>
      </c>
      <c r="E101" s="15"/>
    </row>
    <row r="102" spans="2:5" ht="35.25" customHeight="1" x14ac:dyDescent="0.25">
      <c r="B102" s="138" t="s">
        <v>538</v>
      </c>
      <c r="C102" s="119"/>
      <c r="D102" s="141" t="s">
        <v>524</v>
      </c>
      <c r="E102" s="15"/>
    </row>
    <row r="103" spans="2:5" ht="35.25" customHeight="1" x14ac:dyDescent="0.25">
      <c r="B103" s="138" t="s">
        <v>539</v>
      </c>
      <c r="C103" s="119"/>
      <c r="D103" s="141" t="s">
        <v>524</v>
      </c>
      <c r="E103" s="15"/>
    </row>
    <row r="104" spans="2:5" ht="35.25" customHeight="1" x14ac:dyDescent="0.25">
      <c r="B104" s="138" t="s">
        <v>540</v>
      </c>
      <c r="C104" s="119"/>
      <c r="D104" s="141" t="s">
        <v>524</v>
      </c>
      <c r="E104" s="15"/>
    </row>
    <row r="105" spans="2:5" ht="35.25" customHeight="1" x14ac:dyDescent="0.25">
      <c r="B105" s="138"/>
      <c r="C105" s="119"/>
      <c r="D105" s="141"/>
      <c r="E105" s="15"/>
    </row>
    <row r="106" spans="2:5" ht="35.25" customHeight="1" x14ac:dyDescent="0.25">
      <c r="B106" s="138"/>
      <c r="C106" s="119"/>
      <c r="D106" s="141"/>
      <c r="E106" s="15"/>
    </row>
    <row r="107" spans="2:5" ht="35.25" customHeight="1" x14ac:dyDescent="0.25">
      <c r="B107" s="138"/>
      <c r="C107" s="119"/>
      <c r="D107" s="141"/>
      <c r="E107" s="15"/>
    </row>
    <row r="108" spans="2:5" ht="35.25" customHeight="1" x14ac:dyDescent="0.25">
      <c r="B108" s="138"/>
      <c r="C108" s="119"/>
      <c r="D108" s="141"/>
      <c r="E108" s="15"/>
    </row>
    <row r="109" spans="2:5" ht="35.25" customHeight="1" x14ac:dyDescent="0.25">
      <c r="B109" s="138"/>
      <c r="C109" s="119"/>
      <c r="D109" s="141"/>
      <c r="E109" s="15"/>
    </row>
    <row r="110" spans="2:5" s="13" customFormat="1" ht="14.4" thickBot="1" x14ac:dyDescent="0.3">
      <c r="B110" s="178" t="s">
        <v>100</v>
      </c>
      <c r="C110" s="179"/>
      <c r="D110" s="180"/>
      <c r="E110" s="35"/>
    </row>
    <row r="111" spans="2:5" s="13" customFormat="1" ht="35.25" customHeight="1" thickTop="1" x14ac:dyDescent="0.25">
      <c r="B111" s="138" t="s">
        <v>541</v>
      </c>
      <c r="C111" s="119"/>
      <c r="D111" s="141" t="s">
        <v>542</v>
      </c>
      <c r="E111" s="35"/>
    </row>
    <row r="112" spans="2:5" s="13" customFormat="1" ht="35.25" customHeight="1" x14ac:dyDescent="0.25">
      <c r="B112" s="138"/>
      <c r="C112" s="119"/>
      <c r="D112" s="141"/>
      <c r="E112" s="35"/>
    </row>
    <row r="113" spans="2:5" s="13" customFormat="1" ht="35.25" customHeight="1" x14ac:dyDescent="0.25">
      <c r="B113" s="138"/>
      <c r="C113" s="119"/>
      <c r="D113" s="141"/>
      <c r="E113" s="35"/>
    </row>
    <row r="114" spans="2:5" s="13" customFormat="1" ht="35.25" customHeight="1" x14ac:dyDescent="0.25">
      <c r="B114" s="138"/>
      <c r="C114" s="119"/>
      <c r="D114" s="141"/>
      <c r="E114" s="35"/>
    </row>
    <row r="115" spans="2:5" s="13" customFormat="1" ht="35.25" customHeight="1" x14ac:dyDescent="0.25">
      <c r="B115" s="138"/>
      <c r="C115" s="119"/>
      <c r="D115" s="141"/>
      <c r="E115" s="35"/>
    </row>
    <row r="116" spans="2:5" s="13" customFormat="1" ht="35.25" customHeight="1" x14ac:dyDescent="0.25">
      <c r="B116" s="138"/>
      <c r="C116" s="119"/>
      <c r="D116" s="141"/>
      <c r="E116" s="35"/>
    </row>
    <row r="117" spans="2:5" s="13" customFormat="1" ht="35.25" customHeight="1" x14ac:dyDescent="0.25">
      <c r="B117" s="138"/>
      <c r="C117" s="119"/>
      <c r="D117" s="141"/>
      <c r="E117" s="35"/>
    </row>
    <row r="118" spans="2:5" s="13" customFormat="1" ht="35.25" customHeight="1" x14ac:dyDescent="0.25">
      <c r="B118" s="138"/>
      <c r="C118" s="119"/>
      <c r="D118" s="141"/>
      <c r="E118" s="35"/>
    </row>
    <row r="119" spans="2:5" s="13" customFormat="1" ht="35.25" customHeight="1" x14ac:dyDescent="0.25">
      <c r="B119" s="138"/>
      <c r="C119" s="119"/>
      <c r="D119" s="141"/>
      <c r="E119" s="35"/>
    </row>
    <row r="120" spans="2:5" s="13" customFormat="1" ht="35.25" customHeight="1" x14ac:dyDescent="0.25">
      <c r="B120" s="138"/>
      <c r="C120" s="119"/>
      <c r="D120" s="141"/>
      <c r="E120" s="35"/>
    </row>
    <row r="121" spans="2:5" ht="16.8" x14ac:dyDescent="0.3">
      <c r="B121" s="172" t="s">
        <v>57</v>
      </c>
      <c r="C121" s="173"/>
      <c r="D121" s="174"/>
      <c r="E121" s="15"/>
    </row>
    <row r="122" spans="2:5" ht="14.4" thickBot="1" x14ac:dyDescent="0.3">
      <c r="B122" s="178" t="s">
        <v>72</v>
      </c>
      <c r="C122" s="179"/>
      <c r="D122" s="180"/>
      <c r="E122" s="15"/>
    </row>
    <row r="123" spans="2:5" ht="35.25" customHeight="1" thickTop="1" x14ac:dyDescent="0.25">
      <c r="B123" s="138" t="s">
        <v>543</v>
      </c>
      <c r="C123" s="117"/>
      <c r="D123" s="141" t="s">
        <v>524</v>
      </c>
      <c r="E123" s="15"/>
    </row>
    <row r="124" spans="2:5" s="13" customFormat="1" ht="35.25" customHeight="1" x14ac:dyDescent="0.25">
      <c r="B124" s="138"/>
      <c r="C124" s="117"/>
      <c r="D124" s="141"/>
      <c r="E124" s="35"/>
    </row>
    <row r="125" spans="2:5" s="13" customFormat="1" ht="35.25" customHeight="1" x14ac:dyDescent="0.25">
      <c r="B125" s="138"/>
      <c r="C125" s="117"/>
      <c r="D125" s="141"/>
      <c r="E125" s="35"/>
    </row>
    <row r="126" spans="2:5" s="13" customFormat="1" ht="35.25" customHeight="1" x14ac:dyDescent="0.25">
      <c r="B126" s="138"/>
      <c r="C126" s="117"/>
      <c r="D126" s="141"/>
      <c r="E126" s="35"/>
    </row>
    <row r="127" spans="2:5" s="13" customFormat="1" ht="35.25" customHeight="1" x14ac:dyDescent="0.25">
      <c r="B127" s="138"/>
      <c r="C127" s="117"/>
      <c r="D127" s="141"/>
      <c r="E127" s="35"/>
    </row>
    <row r="128" spans="2:5" s="13" customFormat="1" ht="35.25" customHeight="1" x14ac:dyDescent="0.25">
      <c r="B128" s="138"/>
      <c r="C128" s="117"/>
      <c r="D128" s="141"/>
      <c r="E128" s="35"/>
    </row>
    <row r="129" spans="2:5" s="13" customFormat="1" ht="35.25" customHeight="1" x14ac:dyDescent="0.25">
      <c r="B129" s="138"/>
      <c r="C129" s="117"/>
      <c r="D129" s="141"/>
      <c r="E129" s="35"/>
    </row>
    <row r="130" spans="2:5" s="13" customFormat="1" ht="35.25" customHeight="1" x14ac:dyDescent="0.25">
      <c r="B130" s="138"/>
      <c r="C130" s="117"/>
      <c r="D130" s="141"/>
      <c r="E130" s="35"/>
    </row>
    <row r="131" spans="2:5" s="13" customFormat="1" ht="35.25" customHeight="1" x14ac:dyDescent="0.25">
      <c r="B131" s="138"/>
      <c r="C131" s="117"/>
      <c r="D131" s="141"/>
      <c r="E131" s="35"/>
    </row>
    <row r="132" spans="2:5" s="13" customFormat="1" ht="35.25" customHeight="1" x14ac:dyDescent="0.25">
      <c r="B132" s="138"/>
      <c r="C132" s="118"/>
      <c r="D132" s="141"/>
      <c r="E132" s="35"/>
    </row>
    <row r="133" spans="2:5" ht="14.4" thickBot="1" x14ac:dyDescent="0.3">
      <c r="B133" s="178" t="s">
        <v>73</v>
      </c>
      <c r="C133" s="179"/>
      <c r="D133" s="180"/>
      <c r="E133" s="15"/>
    </row>
    <row r="134" spans="2:5" s="13" customFormat="1" ht="35.25" customHeight="1" thickTop="1" x14ac:dyDescent="0.25">
      <c r="B134" s="138" t="s">
        <v>544</v>
      </c>
      <c r="C134" s="117"/>
      <c r="D134" s="141" t="s">
        <v>545</v>
      </c>
      <c r="E134" s="35"/>
    </row>
    <row r="135" spans="2:5" s="13" customFormat="1" ht="35.25" customHeight="1" x14ac:dyDescent="0.25">
      <c r="B135" s="138" t="s">
        <v>546</v>
      </c>
      <c r="C135" s="117"/>
      <c r="D135" s="141" t="s">
        <v>545</v>
      </c>
      <c r="E135" s="35"/>
    </row>
    <row r="136" spans="2:5" s="13" customFormat="1" ht="35.25" customHeight="1" x14ac:dyDescent="0.25">
      <c r="B136" s="138" t="s">
        <v>547</v>
      </c>
      <c r="C136" s="117"/>
      <c r="D136" s="141" t="s">
        <v>545</v>
      </c>
      <c r="E136" s="35"/>
    </row>
    <row r="137" spans="2:5" s="13" customFormat="1" ht="35.25" customHeight="1" x14ac:dyDescent="0.25">
      <c r="B137" s="138"/>
      <c r="C137" s="117"/>
      <c r="D137" s="141"/>
      <c r="E137" s="35"/>
    </row>
    <row r="138" spans="2:5" s="13" customFormat="1" ht="35.25" customHeight="1" x14ac:dyDescent="0.25">
      <c r="B138" s="138"/>
      <c r="C138" s="117"/>
      <c r="D138" s="141"/>
      <c r="E138" s="35"/>
    </row>
    <row r="139" spans="2:5" s="13" customFormat="1" ht="35.25" customHeight="1" x14ac:dyDescent="0.25">
      <c r="B139" s="138"/>
      <c r="C139" s="117"/>
      <c r="D139" s="141"/>
      <c r="E139" s="35"/>
    </row>
    <row r="140" spans="2:5" s="13" customFormat="1" ht="35.25" customHeight="1" x14ac:dyDescent="0.25">
      <c r="B140" s="138"/>
      <c r="C140" s="117"/>
      <c r="D140" s="141"/>
      <c r="E140" s="35"/>
    </row>
    <row r="141" spans="2:5" s="13" customFormat="1" ht="35.25" customHeight="1" x14ac:dyDescent="0.25">
      <c r="B141" s="138"/>
      <c r="C141" s="117"/>
      <c r="D141" s="141"/>
      <c r="E141" s="35"/>
    </row>
    <row r="142" spans="2:5" s="13" customFormat="1" ht="35.25" customHeight="1" x14ac:dyDescent="0.25">
      <c r="B142" s="138"/>
      <c r="C142" s="117"/>
      <c r="D142" s="141"/>
      <c r="E142" s="35"/>
    </row>
    <row r="143" spans="2:5" s="13" customFormat="1" ht="35.25" customHeight="1" x14ac:dyDescent="0.25">
      <c r="B143" s="138"/>
      <c r="C143" s="118"/>
      <c r="D143" s="141"/>
      <c r="E143" s="35"/>
    </row>
    <row r="144" spans="2:5" ht="13.8" x14ac:dyDescent="0.25">
      <c r="B144" s="178" t="s">
        <v>74</v>
      </c>
      <c r="C144" s="179"/>
      <c r="D144" s="180"/>
      <c r="E144" s="15"/>
    </row>
    <row r="145" spans="2:5" s="13" customFormat="1" ht="35.25" customHeight="1" x14ac:dyDescent="0.25">
      <c r="B145" s="138" t="s">
        <v>518</v>
      </c>
      <c r="C145" s="117"/>
      <c r="D145" s="141" t="s">
        <v>518</v>
      </c>
      <c r="E145" s="35"/>
    </row>
    <row r="146" spans="2:5" s="13" customFormat="1" ht="35.25" customHeight="1" x14ac:dyDescent="0.25">
      <c r="B146" s="138"/>
      <c r="C146" s="117"/>
      <c r="D146" s="141"/>
      <c r="E146" s="35"/>
    </row>
    <row r="147" spans="2:5" s="13" customFormat="1" ht="35.25" customHeight="1" x14ac:dyDescent="0.25">
      <c r="B147" s="138"/>
      <c r="C147" s="117"/>
      <c r="D147" s="141"/>
      <c r="E147" s="35"/>
    </row>
    <row r="148" spans="2:5" s="13" customFormat="1" ht="35.25" customHeight="1" x14ac:dyDescent="0.25">
      <c r="B148" s="138"/>
      <c r="C148" s="117"/>
      <c r="D148" s="141"/>
      <c r="E148" s="35"/>
    </row>
    <row r="149" spans="2:5" s="13" customFormat="1" ht="35.25" customHeight="1" x14ac:dyDescent="0.25">
      <c r="B149" s="138"/>
      <c r="C149" s="117"/>
      <c r="D149" s="141"/>
      <c r="E149" s="35"/>
    </row>
    <row r="150" spans="2:5" s="13" customFormat="1" ht="35.25" customHeight="1" x14ac:dyDescent="0.25">
      <c r="B150" s="138"/>
      <c r="C150" s="117"/>
      <c r="D150" s="141"/>
      <c r="E150" s="35"/>
    </row>
    <row r="151" spans="2:5" s="13" customFormat="1" ht="35.25" customHeight="1" x14ac:dyDescent="0.25">
      <c r="B151" s="138"/>
      <c r="C151" s="117"/>
      <c r="D151" s="141"/>
      <c r="E151" s="35"/>
    </row>
    <row r="152" spans="2:5" s="13" customFormat="1" ht="35.25" customHeight="1" x14ac:dyDescent="0.25">
      <c r="B152" s="138"/>
      <c r="C152" s="117"/>
      <c r="D152" s="141"/>
      <c r="E152" s="35"/>
    </row>
    <row r="153" spans="2:5" s="13" customFormat="1" ht="35.25" customHeight="1" x14ac:dyDescent="0.25">
      <c r="B153" s="138"/>
      <c r="C153" s="117"/>
      <c r="D153" s="141"/>
      <c r="E153" s="35"/>
    </row>
    <row r="154" spans="2:5" s="13" customFormat="1" ht="35.25" customHeight="1" x14ac:dyDescent="0.25">
      <c r="B154" s="138"/>
      <c r="C154" s="118"/>
      <c r="D154" s="141"/>
      <c r="E154" s="35"/>
    </row>
    <row r="155" spans="2:5" ht="13.8" x14ac:dyDescent="0.25">
      <c r="B155" s="178" t="s">
        <v>75</v>
      </c>
      <c r="C155" s="179"/>
      <c r="D155" s="180"/>
      <c r="E155" s="15"/>
    </row>
    <row r="156" spans="2:5" s="13" customFormat="1" ht="35.25" customHeight="1" x14ac:dyDescent="0.25">
      <c r="B156" s="138" t="s">
        <v>518</v>
      </c>
      <c r="C156" s="117"/>
      <c r="D156" s="141" t="s">
        <v>518</v>
      </c>
      <c r="E156" s="35"/>
    </row>
    <row r="157" spans="2:5" s="13" customFormat="1" ht="35.25" customHeight="1" x14ac:dyDescent="0.25">
      <c r="B157" s="138"/>
      <c r="C157" s="117"/>
      <c r="D157" s="141"/>
      <c r="E157" s="35"/>
    </row>
    <row r="158" spans="2:5" s="13" customFormat="1" ht="35.25" customHeight="1" x14ac:dyDescent="0.25">
      <c r="B158" s="138"/>
      <c r="C158" s="117"/>
      <c r="D158" s="141"/>
      <c r="E158" s="35"/>
    </row>
    <row r="159" spans="2:5" s="13" customFormat="1" ht="35.25" customHeight="1" x14ac:dyDescent="0.25">
      <c r="B159" s="138"/>
      <c r="C159" s="117"/>
      <c r="D159" s="141"/>
      <c r="E159" s="35"/>
    </row>
    <row r="160" spans="2:5" s="13" customFormat="1" ht="35.25" customHeight="1" x14ac:dyDescent="0.25">
      <c r="B160" s="138"/>
      <c r="C160" s="117"/>
      <c r="D160" s="141"/>
      <c r="E160" s="35"/>
    </row>
    <row r="161" spans="2:5" s="13" customFormat="1" ht="35.25" customHeight="1" x14ac:dyDescent="0.25">
      <c r="B161" s="138"/>
      <c r="C161" s="117"/>
      <c r="D161" s="141"/>
      <c r="E161" s="35"/>
    </row>
    <row r="162" spans="2:5" s="13" customFormat="1" ht="35.25" customHeight="1" x14ac:dyDescent="0.25">
      <c r="B162" s="138"/>
      <c r="C162" s="117"/>
      <c r="D162" s="141"/>
      <c r="E162" s="35"/>
    </row>
    <row r="163" spans="2:5" s="13" customFormat="1" ht="35.25" customHeight="1" x14ac:dyDescent="0.25">
      <c r="B163" s="138"/>
      <c r="C163" s="117"/>
      <c r="D163" s="141"/>
      <c r="E163" s="35"/>
    </row>
    <row r="164" spans="2:5" s="13" customFormat="1" ht="35.25" customHeight="1" x14ac:dyDescent="0.25">
      <c r="B164" s="138"/>
      <c r="C164" s="117"/>
      <c r="D164" s="141"/>
      <c r="E164" s="35"/>
    </row>
    <row r="165" spans="2:5" s="13" customFormat="1" ht="35.25" customHeight="1" x14ac:dyDescent="0.25">
      <c r="B165" s="138"/>
      <c r="C165" s="118"/>
      <c r="D165" s="141"/>
      <c r="E165" s="35"/>
    </row>
    <row r="166" spans="2:5" ht="13.8" x14ac:dyDescent="0.25">
      <c r="B166" s="178" t="s">
        <v>76</v>
      </c>
      <c r="C166" s="179"/>
      <c r="D166" s="180"/>
      <c r="E166" s="15"/>
    </row>
    <row r="167" spans="2:5" s="13" customFormat="1" ht="35.25" customHeight="1" x14ac:dyDescent="0.25">
      <c r="B167" s="138" t="s">
        <v>518</v>
      </c>
      <c r="C167" s="117"/>
      <c r="D167" s="141" t="s">
        <v>518</v>
      </c>
      <c r="E167" s="35"/>
    </row>
    <row r="168" spans="2:5" s="13" customFormat="1" ht="35.25" customHeight="1" x14ac:dyDescent="0.25">
      <c r="B168" s="138"/>
      <c r="C168" s="117"/>
      <c r="D168" s="141"/>
      <c r="E168" s="35"/>
    </row>
    <row r="169" spans="2:5" s="13" customFormat="1" ht="35.25" customHeight="1" x14ac:dyDescent="0.25">
      <c r="B169" s="138"/>
      <c r="C169" s="117"/>
      <c r="D169" s="141"/>
      <c r="E169" s="35"/>
    </row>
    <row r="170" spans="2:5" s="13" customFormat="1" ht="35.25" customHeight="1" x14ac:dyDescent="0.25">
      <c r="B170" s="138"/>
      <c r="C170" s="117"/>
      <c r="D170" s="141"/>
      <c r="E170" s="35"/>
    </row>
    <row r="171" spans="2:5" s="13" customFormat="1" ht="35.25" customHeight="1" x14ac:dyDescent="0.25">
      <c r="B171" s="138"/>
      <c r="C171" s="117"/>
      <c r="D171" s="141"/>
      <c r="E171" s="35"/>
    </row>
    <row r="172" spans="2:5" s="13" customFormat="1" ht="35.25" customHeight="1" x14ac:dyDescent="0.25">
      <c r="B172" s="138"/>
      <c r="C172" s="117"/>
      <c r="D172" s="141"/>
      <c r="E172" s="35"/>
    </row>
    <row r="173" spans="2:5" s="13" customFormat="1" ht="35.25" customHeight="1" x14ac:dyDescent="0.25">
      <c r="B173" s="138"/>
      <c r="C173" s="117"/>
      <c r="D173" s="141"/>
      <c r="E173" s="35"/>
    </row>
    <row r="174" spans="2:5" s="13" customFormat="1" ht="35.25" customHeight="1" x14ac:dyDescent="0.25">
      <c r="B174" s="138"/>
      <c r="C174" s="117"/>
      <c r="D174" s="141"/>
      <c r="E174" s="35"/>
    </row>
    <row r="175" spans="2:5" s="13" customFormat="1" ht="35.25" customHeight="1" x14ac:dyDescent="0.25">
      <c r="B175" s="138"/>
      <c r="C175" s="117"/>
      <c r="D175" s="141"/>
      <c r="E175" s="35"/>
    </row>
    <row r="176" spans="2:5" s="13" customFormat="1" ht="35.25" customHeight="1" x14ac:dyDescent="0.25">
      <c r="B176" s="138"/>
      <c r="C176" s="118"/>
      <c r="D176" s="141"/>
      <c r="E176" s="35"/>
    </row>
    <row r="177" spans="2:5" ht="14.4" thickBot="1" x14ac:dyDescent="0.3">
      <c r="B177" s="178" t="s">
        <v>78</v>
      </c>
      <c r="C177" s="179"/>
      <c r="D177" s="180"/>
      <c r="E177" s="9"/>
    </row>
    <row r="178" spans="2:5" s="13" customFormat="1" ht="35.25" customHeight="1" thickTop="1" x14ac:dyDescent="0.25">
      <c r="B178" s="138" t="s">
        <v>548</v>
      </c>
      <c r="C178" s="117"/>
      <c r="D178" s="141" t="s">
        <v>542</v>
      </c>
      <c r="E178" s="35"/>
    </row>
    <row r="179" spans="2:5" s="13" customFormat="1" ht="35.25" customHeight="1" x14ac:dyDescent="0.25">
      <c r="B179" s="138"/>
      <c r="C179" s="117"/>
      <c r="D179" s="141"/>
      <c r="E179" s="35"/>
    </row>
    <row r="180" spans="2:5" s="13" customFormat="1" ht="35.25" customHeight="1" x14ac:dyDescent="0.25">
      <c r="B180" s="138"/>
      <c r="C180" s="117"/>
      <c r="D180" s="141"/>
      <c r="E180" s="35"/>
    </row>
    <row r="181" spans="2:5" s="13" customFormat="1" ht="35.25" customHeight="1" x14ac:dyDescent="0.25">
      <c r="B181" s="138"/>
      <c r="C181" s="117"/>
      <c r="D181" s="141"/>
      <c r="E181" s="35"/>
    </row>
    <row r="182" spans="2:5" s="13" customFormat="1" ht="35.25" customHeight="1" x14ac:dyDescent="0.25">
      <c r="B182" s="138"/>
      <c r="C182" s="117"/>
      <c r="D182" s="141"/>
      <c r="E182" s="35"/>
    </row>
    <row r="183" spans="2:5" s="13" customFormat="1" ht="35.25" customHeight="1" x14ac:dyDescent="0.25">
      <c r="B183" s="138"/>
      <c r="C183" s="117"/>
      <c r="D183" s="141"/>
      <c r="E183" s="35"/>
    </row>
    <row r="184" spans="2:5" s="13" customFormat="1" ht="35.25" customHeight="1" x14ac:dyDescent="0.25">
      <c r="B184" s="138"/>
      <c r="C184" s="117"/>
      <c r="D184" s="141"/>
      <c r="E184" s="35"/>
    </row>
    <row r="185" spans="2:5" s="13" customFormat="1" ht="35.25" customHeight="1" x14ac:dyDescent="0.25">
      <c r="B185" s="138"/>
      <c r="C185" s="117"/>
      <c r="D185" s="141"/>
      <c r="E185" s="35"/>
    </row>
    <row r="186" spans="2:5" s="13" customFormat="1" ht="35.25" customHeight="1" x14ac:dyDescent="0.25">
      <c r="B186" s="138"/>
      <c r="C186" s="117"/>
      <c r="D186" s="141"/>
      <c r="E186" s="35"/>
    </row>
    <row r="187" spans="2:5" s="13" customFormat="1" ht="35.25" customHeight="1" x14ac:dyDescent="0.25">
      <c r="B187" s="138"/>
      <c r="C187" s="118"/>
      <c r="D187" s="141"/>
    </row>
    <row r="188" spans="2:5" ht="13.8" x14ac:dyDescent="0.25">
      <c r="B188" s="178" t="s">
        <v>79</v>
      </c>
      <c r="C188" s="179"/>
      <c r="D188" s="180"/>
      <c r="E188" s="9"/>
    </row>
    <row r="189" spans="2:5" s="13" customFormat="1" ht="35.25" customHeight="1" x14ac:dyDescent="0.25">
      <c r="B189" s="138" t="s">
        <v>518</v>
      </c>
      <c r="C189" s="117"/>
      <c r="D189" s="141" t="s">
        <v>518</v>
      </c>
      <c r="E189" s="35"/>
    </row>
    <row r="190" spans="2:5" s="13" customFormat="1" ht="35.25" customHeight="1" x14ac:dyDescent="0.25">
      <c r="B190" s="138"/>
      <c r="C190" s="117"/>
      <c r="D190" s="141"/>
      <c r="E190" s="35"/>
    </row>
    <row r="191" spans="2:5" s="13" customFormat="1" ht="35.25" customHeight="1" x14ac:dyDescent="0.25">
      <c r="B191" s="138"/>
      <c r="C191" s="117"/>
      <c r="D191" s="141"/>
      <c r="E191" s="35"/>
    </row>
    <row r="192" spans="2:5" s="13" customFormat="1" ht="35.25" customHeight="1" x14ac:dyDescent="0.25">
      <c r="B192" s="138"/>
      <c r="C192" s="117"/>
      <c r="D192" s="141"/>
      <c r="E192" s="35"/>
    </row>
    <row r="193" spans="2:5" s="13" customFormat="1" ht="35.25" customHeight="1" x14ac:dyDescent="0.25">
      <c r="B193" s="138"/>
      <c r="C193" s="117"/>
      <c r="D193" s="141"/>
      <c r="E193" s="35"/>
    </row>
    <row r="194" spans="2:5" s="13" customFormat="1" ht="35.25" customHeight="1" x14ac:dyDescent="0.25">
      <c r="B194" s="138"/>
      <c r="C194" s="117"/>
      <c r="D194" s="141"/>
      <c r="E194" s="35"/>
    </row>
    <row r="195" spans="2:5" s="13" customFormat="1" ht="35.25" customHeight="1" x14ac:dyDescent="0.25">
      <c r="B195" s="138"/>
      <c r="C195" s="117"/>
      <c r="D195" s="141"/>
      <c r="E195" s="35"/>
    </row>
    <row r="196" spans="2:5" s="13" customFormat="1" ht="35.25" customHeight="1" x14ac:dyDescent="0.25">
      <c r="B196" s="138"/>
      <c r="C196" s="117"/>
      <c r="D196" s="141"/>
      <c r="E196" s="35"/>
    </row>
    <row r="197" spans="2:5" s="13" customFormat="1" ht="35.25" customHeight="1" x14ac:dyDescent="0.25">
      <c r="B197" s="138"/>
      <c r="C197" s="117"/>
      <c r="D197" s="141"/>
      <c r="E197" s="35"/>
    </row>
    <row r="198" spans="2:5" s="13" customFormat="1" ht="35.25" customHeight="1" x14ac:dyDescent="0.25">
      <c r="B198" s="138"/>
      <c r="C198" s="118"/>
      <c r="D198" s="141"/>
    </row>
    <row r="199" spans="2:5" ht="13.8" x14ac:dyDescent="0.25">
      <c r="B199" s="178" t="s">
        <v>81</v>
      </c>
      <c r="C199" s="179"/>
      <c r="D199" s="180"/>
      <c r="E199" s="9"/>
    </row>
    <row r="200" spans="2:5" s="13" customFormat="1" ht="35.25" customHeight="1" x14ac:dyDescent="0.25">
      <c r="B200" s="138" t="s">
        <v>518</v>
      </c>
      <c r="C200" s="117"/>
      <c r="D200" s="141" t="s">
        <v>518</v>
      </c>
      <c r="E200" s="35"/>
    </row>
    <row r="201" spans="2:5" s="13" customFormat="1" ht="35.25" customHeight="1" x14ac:dyDescent="0.25">
      <c r="B201" s="138"/>
      <c r="C201" s="117"/>
      <c r="D201" s="141"/>
      <c r="E201" s="35"/>
    </row>
    <row r="202" spans="2:5" s="13" customFormat="1" ht="35.25" customHeight="1" x14ac:dyDescent="0.25">
      <c r="B202" s="138"/>
      <c r="C202" s="117"/>
      <c r="D202" s="141"/>
      <c r="E202" s="35"/>
    </row>
    <row r="203" spans="2:5" s="13" customFormat="1" ht="35.25" customHeight="1" x14ac:dyDescent="0.25">
      <c r="B203" s="138"/>
      <c r="C203" s="117"/>
      <c r="D203" s="141"/>
      <c r="E203" s="35"/>
    </row>
    <row r="204" spans="2:5" s="13" customFormat="1" ht="35.25" customHeight="1" x14ac:dyDescent="0.25">
      <c r="B204" s="138"/>
      <c r="C204" s="117"/>
      <c r="D204" s="141"/>
      <c r="E204" s="35"/>
    </row>
    <row r="205" spans="2:5" s="13" customFormat="1" ht="35.25" customHeight="1" x14ac:dyDescent="0.25">
      <c r="B205" s="138"/>
      <c r="C205" s="117"/>
      <c r="D205" s="141"/>
      <c r="E205" s="35"/>
    </row>
    <row r="206" spans="2:5" s="13" customFormat="1" ht="35.25" customHeight="1" x14ac:dyDescent="0.25">
      <c r="B206" s="138"/>
      <c r="C206" s="117"/>
      <c r="D206" s="141"/>
      <c r="E206" s="35"/>
    </row>
    <row r="207" spans="2:5" s="13" customFormat="1" ht="35.25" customHeight="1" x14ac:dyDescent="0.25">
      <c r="B207" s="138"/>
      <c r="C207" s="117"/>
      <c r="D207" s="141"/>
      <c r="E207" s="35"/>
    </row>
    <row r="208" spans="2:5" s="13" customFormat="1" ht="35.25" customHeight="1" x14ac:dyDescent="0.25">
      <c r="B208" s="138"/>
      <c r="C208" s="117"/>
      <c r="D208" s="141"/>
      <c r="E208" s="35"/>
    </row>
    <row r="209" spans="1:4" s="13" customFormat="1" ht="35.25" customHeight="1" x14ac:dyDescent="0.25">
      <c r="B209" s="146"/>
      <c r="C209" s="147"/>
      <c r="D209" s="148"/>
    </row>
    <row r="210" spans="1:4" x14ac:dyDescent="0.25"/>
    <row r="211" spans="1:4" hidden="1" x14ac:dyDescent="0.25">
      <c r="A211" s="38"/>
      <c r="B211" s="38"/>
      <c r="C211" s="38"/>
    </row>
    <row r="212" spans="1:4" hidden="1" x14ac:dyDescent="0.25">
      <c r="A212" s="38"/>
      <c r="B212" s="45"/>
      <c r="C212" s="45"/>
    </row>
    <row r="213" spans="1:4" hidden="1" x14ac:dyDescent="0.25">
      <c r="A213" s="38"/>
      <c r="B213" s="38"/>
      <c r="C213" s="12"/>
    </row>
    <row r="214" spans="1:4" hidden="1" x14ac:dyDescent="0.25">
      <c r="B214" s="38"/>
      <c r="C214" s="12"/>
    </row>
    <row r="215" spans="1:4" hidden="1" x14ac:dyDescent="0.25">
      <c r="B215" s="45"/>
      <c r="C215" s="45"/>
    </row>
    <row r="216" spans="1:4" ht="13.2" hidden="1" customHeight="1" x14ac:dyDescent="0.25">
      <c r="B216" s="45"/>
      <c r="C216" s="45"/>
    </row>
    <row r="217" spans="1:4" x14ac:dyDescent="0.25"/>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allowBlank="1" showInputMessage="1" showErrorMessage="1" prompt="Does not accept input from user" sqref="C4:C55 C121:C209"/>
    <dataValidation showInputMessage="1" showErrorMessage="1" prompt="Accepts input from user" sqref="D111:D120 B15:B24 B34:B39 D34:D39 B41:B46 D41:D46 D48:D53 B48:B53 D200:D209 D56:D65 D67:D76 D78:D87 D89:D98 D100:D109 B123:B132 D123:D132 D134:D143 B134:B143 B145:B154 D145:D154 D156:D165 B156:B165 B167:B176 D167:D176 B178:B187 D178:D187 B189:B198 D189:D198 B200:B209 B56:B65 B67:B76 B78:B87 B89:B98 B100:B109 B111:B120 B27:B32 B5:B13 D27:D32 D5:D13 D15:D24"/>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11" customWidth="1"/>
    <col min="2" max="2" width="9.109375" style="11" customWidth="1"/>
    <col min="3" max="3" width="45.6640625" style="11" hidden="1" customWidth="1"/>
    <col min="4" max="4" width="7" style="11" hidden="1" customWidth="1"/>
    <col min="5" max="5" width="10.88671875" style="11" hidden="1" customWidth="1"/>
    <col min="6" max="6" width="11.6640625" style="11" hidden="1" customWidth="1"/>
    <col min="7" max="7" width="9.109375" style="11" hidden="1" customWidth="1"/>
    <col min="8" max="8" width="14" style="11" hidden="1" customWidth="1"/>
    <col min="9" max="9" width="13.88671875" style="11" hidden="1" customWidth="1"/>
    <col min="10" max="10" width="9.109375" style="11" hidden="1" customWidth="1"/>
    <col min="11" max="11" width="12.33203125" style="11" hidden="1" customWidth="1"/>
    <col min="12" max="12" width="12" style="11" hidden="1" customWidth="1"/>
    <col min="13" max="14" width="0" style="11" hidden="1" customWidth="1"/>
    <col min="15" max="15" width="9.109375" style="11" hidden="1" customWidth="1"/>
    <col min="16" max="16384" width="9.109375" style="11" hidden="1"/>
  </cols>
  <sheetData>
    <row r="1" spans="1:14" x14ac:dyDescent="0.25">
      <c r="A1" s="76" t="s">
        <v>105</v>
      </c>
    </row>
    <row r="2" spans="1:14" ht="14.4" x14ac:dyDescent="0.25">
      <c r="H2" s="47"/>
      <c r="I2" s="47"/>
    </row>
    <row r="3" spans="1:14" s="50" customFormat="1" ht="112.2" customHeight="1" x14ac:dyDescent="0.25">
      <c r="A3" s="55" t="s">
        <v>198</v>
      </c>
      <c r="B3" s="54"/>
      <c r="C3" s="54"/>
      <c r="D3" s="54"/>
      <c r="E3" s="54"/>
      <c r="F3" s="54"/>
      <c r="G3" s="54"/>
      <c r="H3" s="54"/>
      <c r="I3" s="54"/>
      <c r="J3" s="54"/>
      <c r="K3" s="54"/>
      <c r="L3" s="54"/>
      <c r="M3" s="54"/>
      <c r="N3" s="54"/>
    </row>
    <row r="4" spans="1:14" s="50" customFormat="1" ht="16.5" customHeight="1" x14ac:dyDescent="0.25">
      <c r="A4" s="56"/>
      <c r="B4" s="47"/>
      <c r="C4" s="47"/>
      <c r="D4" s="47"/>
      <c r="E4" s="47"/>
      <c r="F4" s="47"/>
      <c r="G4" s="47"/>
      <c r="H4" s="11"/>
      <c r="I4" s="11"/>
      <c r="J4" s="47"/>
      <c r="K4" s="47"/>
      <c r="L4" s="47"/>
      <c r="M4" s="47"/>
      <c r="N4" s="47"/>
    </row>
    <row r="5" spans="1:14" ht="14.4" x14ac:dyDescent="0.25">
      <c r="A5" s="11" t="s">
        <v>106</v>
      </c>
      <c r="E5" s="47"/>
      <c r="F5" s="47"/>
      <c r="G5" s="47"/>
      <c r="J5" s="47"/>
    </row>
    <row r="6" spans="1:14" ht="14.4" x14ac:dyDescent="0.25">
      <c r="A6" s="11" t="s">
        <v>107</v>
      </c>
      <c r="E6" s="47"/>
      <c r="F6" s="47"/>
      <c r="G6" s="47"/>
      <c r="J6" s="47"/>
    </row>
    <row r="7" spans="1:14" x14ac:dyDescent="0.25"/>
    <row r="8" spans="1:14" x14ac:dyDescent="0.25">
      <c r="A8" s="11" t="s">
        <v>108</v>
      </c>
    </row>
    <row r="9" spans="1:14" x14ac:dyDescent="0.25">
      <c r="A9" s="11"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7" sqref="B7"/>
    </sheetView>
  </sheetViews>
  <sheetFormatPr defaultColWidth="0" defaultRowHeight="13.2" zeroHeight="1" x14ac:dyDescent="0.25"/>
  <cols>
    <col min="1" max="1" width="35" style="39" customWidth="1"/>
    <col min="2" max="2" width="26.44140625" style="39" customWidth="1"/>
    <col min="3" max="3" width="9.109375" style="39" customWidth="1"/>
    <col min="4" max="4" width="30.6640625" style="42" customWidth="1"/>
    <col min="5" max="5" width="9.109375" style="39" customWidth="1"/>
    <col min="6" max="6" width="19.6640625" style="39" customWidth="1"/>
    <col min="7" max="7" width="9.109375" style="39" customWidth="1"/>
    <col min="8" max="8" width="12" style="39" customWidth="1"/>
    <col min="9" max="9" width="9.109375" style="39" customWidth="1"/>
    <col min="10" max="10" width="9.109375" style="39" hidden="1" customWidth="1"/>
    <col min="11" max="16384" width="9.109375" style="39" hidden="1"/>
  </cols>
  <sheetData>
    <row r="1" spans="1:8" x14ac:dyDescent="0.25">
      <c r="A1" s="77"/>
      <c r="B1" s="77"/>
      <c r="D1" s="40"/>
      <c r="F1" s="41"/>
      <c r="H1" s="41"/>
    </row>
    <row r="2" spans="1:8" ht="31.2" x14ac:dyDescent="0.25">
      <c r="A2" s="79" t="s">
        <v>423</v>
      </c>
      <c r="B2" s="80"/>
      <c r="C2" s="81"/>
      <c r="D2" s="82" t="s">
        <v>425</v>
      </c>
      <c r="E2" s="81"/>
      <c r="F2" s="82" t="s">
        <v>426</v>
      </c>
      <c r="G2" s="81"/>
      <c r="H2" s="82" t="s">
        <v>427</v>
      </c>
    </row>
    <row r="3" spans="1:8" x14ac:dyDescent="0.25">
      <c r="A3" s="156" t="s">
        <v>130</v>
      </c>
      <c r="B3" s="157" t="s">
        <v>131</v>
      </c>
      <c r="C3" s="81"/>
      <c r="D3" s="78" t="s">
        <v>132</v>
      </c>
      <c r="E3" s="81"/>
      <c r="F3" s="83">
        <v>2011</v>
      </c>
      <c r="G3" s="81"/>
      <c r="H3" s="84" t="s">
        <v>133</v>
      </c>
    </row>
    <row r="4" spans="1:8" x14ac:dyDescent="0.25">
      <c r="A4" s="154">
        <v>0</v>
      </c>
      <c r="B4" s="155">
        <v>0</v>
      </c>
      <c r="C4" s="81"/>
      <c r="D4" s="85" t="s">
        <v>134</v>
      </c>
      <c r="E4" s="81"/>
      <c r="F4" s="86">
        <v>2012</v>
      </c>
      <c r="G4" s="81"/>
      <c r="H4" s="87" t="s">
        <v>135</v>
      </c>
    </row>
    <row r="5" spans="1:8" x14ac:dyDescent="0.25">
      <c r="A5" s="154">
        <v>1000</v>
      </c>
      <c r="B5" s="155">
        <v>8.3000000000000004E-2</v>
      </c>
      <c r="C5" s="81"/>
      <c r="D5" s="85" t="s">
        <v>136</v>
      </c>
      <c r="E5" s="81"/>
      <c r="F5" s="86">
        <v>2013</v>
      </c>
      <c r="G5" s="81"/>
      <c r="H5" s="81"/>
    </row>
    <row r="6" spans="1:8" x14ac:dyDescent="0.25">
      <c r="A6" s="154">
        <v>2500</v>
      </c>
      <c r="B6" s="155">
        <v>5.1999999999999998E-2</v>
      </c>
      <c r="C6" s="81"/>
      <c r="D6" s="85" t="s">
        <v>137</v>
      </c>
      <c r="E6" s="81"/>
      <c r="F6" s="86">
        <v>2014</v>
      </c>
      <c r="G6" s="81"/>
      <c r="H6" s="81"/>
    </row>
    <row r="7" spans="1:8" x14ac:dyDescent="0.25">
      <c r="A7" s="154">
        <v>5000</v>
      </c>
      <c r="B7" s="155">
        <v>3.6999999999999998E-2</v>
      </c>
      <c r="C7" s="81"/>
      <c r="D7" s="85" t="s">
        <v>138</v>
      </c>
      <c r="E7" s="81"/>
      <c r="F7" s="86">
        <v>2015</v>
      </c>
      <c r="G7" s="81"/>
      <c r="H7" s="81"/>
    </row>
    <row r="8" spans="1:8" x14ac:dyDescent="0.25">
      <c r="A8" s="154">
        <v>10000</v>
      </c>
      <c r="B8" s="155">
        <v>2.5999999999999999E-2</v>
      </c>
      <c r="C8" s="81"/>
      <c r="D8" s="85" t="s">
        <v>139</v>
      </c>
      <c r="E8" s="81"/>
      <c r="F8" s="86">
        <v>2016</v>
      </c>
      <c r="G8" s="81"/>
      <c r="H8" s="81"/>
    </row>
    <row r="9" spans="1:8" x14ac:dyDescent="0.25">
      <c r="A9" s="154">
        <v>25000</v>
      </c>
      <c r="B9" s="155">
        <v>1.6E-2</v>
      </c>
      <c r="C9" s="81"/>
      <c r="D9" s="85" t="s">
        <v>140</v>
      </c>
      <c r="E9" s="81"/>
      <c r="F9" s="86">
        <v>2017</v>
      </c>
      <c r="G9" s="81"/>
      <c r="H9" s="81"/>
    </row>
    <row r="10" spans="1:8" x14ac:dyDescent="0.25">
      <c r="A10" s="154">
        <v>50000</v>
      </c>
      <c r="B10" s="155">
        <v>1.2E-2</v>
      </c>
      <c r="C10" s="81"/>
      <c r="D10" s="85" t="s">
        <v>141</v>
      </c>
      <c r="E10" s="81"/>
      <c r="F10" s="86">
        <v>2018</v>
      </c>
      <c r="G10" s="81"/>
      <c r="H10" s="81"/>
    </row>
    <row r="11" spans="1:8" x14ac:dyDescent="0.25">
      <c r="A11" s="158">
        <v>75000</v>
      </c>
      <c r="B11" s="159">
        <v>0</v>
      </c>
      <c r="C11" s="81"/>
      <c r="D11" s="85" t="s">
        <v>142</v>
      </c>
      <c r="E11" s="81"/>
      <c r="F11" s="86">
        <v>2019</v>
      </c>
      <c r="G11" s="81"/>
      <c r="H11" s="81"/>
    </row>
    <row r="12" spans="1:8" x14ac:dyDescent="0.25">
      <c r="A12" s="81"/>
      <c r="B12" s="81"/>
      <c r="C12" s="81"/>
      <c r="D12" s="85" t="s">
        <v>143</v>
      </c>
      <c r="E12" s="81"/>
      <c r="F12" s="86">
        <v>2020</v>
      </c>
      <c r="G12" s="81"/>
      <c r="H12" s="81"/>
    </row>
    <row r="13" spans="1:8" x14ac:dyDescent="0.25">
      <c r="A13" s="81"/>
      <c r="B13" s="81"/>
      <c r="C13" s="81"/>
      <c r="D13" s="85" t="s">
        <v>144</v>
      </c>
      <c r="E13" s="81"/>
      <c r="F13" s="86">
        <v>2021</v>
      </c>
      <c r="G13" s="81"/>
      <c r="H13" s="81"/>
    </row>
    <row r="14" spans="1:8" x14ac:dyDescent="0.25">
      <c r="A14" s="81"/>
      <c r="B14" s="81"/>
      <c r="C14" s="81"/>
      <c r="D14" s="85" t="s">
        <v>145</v>
      </c>
      <c r="E14" s="81"/>
      <c r="F14" s="86">
        <v>2022</v>
      </c>
      <c r="G14" s="81"/>
      <c r="H14" s="81"/>
    </row>
    <row r="15" spans="1:8" ht="15.6" x14ac:dyDescent="0.25">
      <c r="A15" s="79" t="s">
        <v>424</v>
      </c>
      <c r="B15" s="80"/>
      <c r="C15" s="81"/>
      <c r="D15" s="85" t="s">
        <v>146</v>
      </c>
      <c r="E15" s="81"/>
      <c r="F15" s="86">
        <v>2023</v>
      </c>
      <c r="G15" s="81"/>
      <c r="H15" s="81"/>
    </row>
    <row r="16" spans="1:8" x14ac:dyDescent="0.25">
      <c r="A16" s="156" t="s">
        <v>147</v>
      </c>
      <c r="B16" s="157" t="s">
        <v>148</v>
      </c>
      <c r="C16" s="81"/>
      <c r="D16" s="85" t="s">
        <v>150</v>
      </c>
      <c r="E16" s="81"/>
      <c r="F16" s="86">
        <v>2024</v>
      </c>
      <c r="G16" s="81"/>
      <c r="H16" s="81"/>
    </row>
    <row r="17" spans="1:8" x14ac:dyDescent="0.25">
      <c r="A17" s="160">
        <v>0</v>
      </c>
      <c r="B17" s="162">
        <v>1</v>
      </c>
      <c r="C17" s="81"/>
      <c r="D17" s="85" t="s">
        <v>151</v>
      </c>
      <c r="E17" s="81"/>
      <c r="F17" s="86">
        <v>2025</v>
      </c>
      <c r="G17" s="81"/>
      <c r="H17" s="81"/>
    </row>
    <row r="18" spans="1:8" x14ac:dyDescent="0.25">
      <c r="A18" s="161">
        <v>2500</v>
      </c>
      <c r="B18" s="163">
        <v>1.1639999999999999</v>
      </c>
      <c r="C18" s="81"/>
      <c r="D18" s="85" t="s">
        <v>152</v>
      </c>
      <c r="E18" s="81"/>
      <c r="F18" s="86">
        <v>2026</v>
      </c>
      <c r="G18" s="81"/>
      <c r="H18" s="81"/>
    </row>
    <row r="19" spans="1:8" x14ac:dyDescent="0.25">
      <c r="A19" s="161">
        <v>5000</v>
      </c>
      <c r="B19" s="163">
        <v>1.4019999999999999</v>
      </c>
      <c r="C19" s="81"/>
      <c r="D19" s="85" t="s">
        <v>153</v>
      </c>
      <c r="E19" s="81"/>
      <c r="F19" s="86">
        <v>2027</v>
      </c>
      <c r="G19" s="81"/>
      <c r="H19" s="81"/>
    </row>
    <row r="20" spans="1:8" x14ac:dyDescent="0.25">
      <c r="A20" s="164">
        <v>10000</v>
      </c>
      <c r="B20" s="165">
        <v>1.736</v>
      </c>
      <c r="C20" s="81"/>
      <c r="D20" s="85" t="s">
        <v>154</v>
      </c>
      <c r="E20" s="81"/>
      <c r="F20" s="86">
        <v>2028</v>
      </c>
      <c r="G20" s="81"/>
      <c r="H20" s="81"/>
    </row>
    <row r="21" spans="1:8" x14ac:dyDescent="0.25">
      <c r="A21" s="81"/>
      <c r="B21" s="81"/>
      <c r="C21" s="81"/>
      <c r="D21" s="85" t="s">
        <v>155</v>
      </c>
      <c r="E21" s="81"/>
      <c r="F21" s="86">
        <v>2029</v>
      </c>
      <c r="G21" s="81"/>
      <c r="H21" s="81"/>
    </row>
    <row r="22" spans="1:8" x14ac:dyDescent="0.25">
      <c r="A22" s="81"/>
      <c r="B22" s="81"/>
      <c r="C22" s="81"/>
      <c r="D22" s="85" t="s">
        <v>156</v>
      </c>
      <c r="E22" s="81"/>
      <c r="F22" s="86">
        <v>2030</v>
      </c>
      <c r="G22" s="81"/>
      <c r="H22" s="81"/>
    </row>
    <row r="23" spans="1:8" x14ac:dyDescent="0.25">
      <c r="A23" s="81"/>
      <c r="B23" s="81"/>
      <c r="C23" s="81"/>
      <c r="D23" s="85" t="s">
        <v>157</v>
      </c>
      <c r="E23" s="81"/>
      <c r="F23" s="86">
        <v>2031</v>
      </c>
      <c r="G23" s="81"/>
      <c r="H23" s="81"/>
    </row>
    <row r="24" spans="1:8" x14ac:dyDescent="0.25">
      <c r="A24" s="81"/>
      <c r="B24" s="81"/>
      <c r="C24" s="81"/>
      <c r="D24" s="85" t="s">
        <v>158</v>
      </c>
      <c r="E24" s="81"/>
      <c r="F24" s="86">
        <v>2032</v>
      </c>
      <c r="G24" s="81"/>
      <c r="H24" s="81"/>
    </row>
    <row r="25" spans="1:8" x14ac:dyDescent="0.25">
      <c r="A25" s="81"/>
      <c r="B25" s="81"/>
      <c r="C25" s="81"/>
      <c r="D25" s="85" t="s">
        <v>159</v>
      </c>
      <c r="E25" s="81"/>
      <c r="F25" s="86">
        <v>2033</v>
      </c>
      <c r="G25" s="81"/>
      <c r="H25" s="81"/>
    </row>
    <row r="26" spans="1:8" x14ac:dyDescent="0.25">
      <c r="A26" s="81"/>
      <c r="B26" s="81"/>
      <c r="C26" s="81"/>
      <c r="D26" s="85" t="s">
        <v>160</v>
      </c>
      <c r="E26" s="81"/>
      <c r="F26" s="86">
        <v>2034</v>
      </c>
      <c r="G26" s="81"/>
      <c r="H26" s="81"/>
    </row>
    <row r="27" spans="1:8" x14ac:dyDescent="0.25">
      <c r="A27" s="81"/>
      <c r="B27" s="81"/>
      <c r="C27" s="81"/>
      <c r="D27" s="85" t="s">
        <v>161</v>
      </c>
      <c r="E27" s="81"/>
      <c r="F27" s="86">
        <v>2035</v>
      </c>
      <c r="G27" s="81"/>
      <c r="H27" s="81"/>
    </row>
    <row r="28" spans="1:8" x14ac:dyDescent="0.25">
      <c r="A28" s="81"/>
      <c r="B28" s="81"/>
      <c r="C28" s="81"/>
      <c r="D28" s="85" t="s">
        <v>162</v>
      </c>
      <c r="E28" s="81"/>
      <c r="F28" s="86">
        <v>2036</v>
      </c>
      <c r="G28" s="81"/>
      <c r="H28" s="81"/>
    </row>
    <row r="29" spans="1:8" x14ac:dyDescent="0.25">
      <c r="A29" s="81"/>
      <c r="B29" s="81"/>
      <c r="C29" s="81"/>
      <c r="D29" s="85" t="s">
        <v>163</v>
      </c>
      <c r="E29" s="81"/>
      <c r="F29" s="86">
        <v>2037</v>
      </c>
      <c r="G29" s="81"/>
      <c r="H29" s="81"/>
    </row>
    <row r="30" spans="1:8" x14ac:dyDescent="0.25">
      <c r="A30" s="81"/>
      <c r="B30" s="81"/>
      <c r="C30" s="81"/>
      <c r="D30" s="85" t="s">
        <v>164</v>
      </c>
      <c r="E30" s="81"/>
      <c r="F30" s="86">
        <v>2038</v>
      </c>
      <c r="G30" s="81"/>
      <c r="H30" s="81"/>
    </row>
    <row r="31" spans="1:8" x14ac:dyDescent="0.25">
      <c r="A31" s="81"/>
      <c r="B31" s="81"/>
      <c r="C31" s="81"/>
      <c r="D31" s="85" t="s">
        <v>165</v>
      </c>
      <c r="E31" s="81"/>
      <c r="F31" s="86">
        <v>2039</v>
      </c>
      <c r="G31" s="81"/>
      <c r="H31" s="81"/>
    </row>
    <row r="32" spans="1:8" x14ac:dyDescent="0.25">
      <c r="A32" s="81"/>
      <c r="B32" s="81"/>
      <c r="C32" s="81"/>
      <c r="D32" s="85" t="s">
        <v>166</v>
      </c>
      <c r="E32" s="81"/>
      <c r="F32" s="86">
        <v>2040</v>
      </c>
      <c r="G32" s="81"/>
      <c r="H32" s="81"/>
    </row>
    <row r="33" spans="1:8" x14ac:dyDescent="0.25">
      <c r="A33" s="81"/>
      <c r="B33" s="81"/>
      <c r="C33" s="81"/>
      <c r="D33" s="85" t="s">
        <v>167</v>
      </c>
      <c r="E33" s="81"/>
      <c r="F33" s="86">
        <v>2041</v>
      </c>
      <c r="G33" s="81"/>
      <c r="H33" s="81"/>
    </row>
    <row r="34" spans="1:8" x14ac:dyDescent="0.25">
      <c r="A34" s="81"/>
      <c r="B34" s="81"/>
      <c r="C34" s="81"/>
      <c r="D34" s="85" t="s">
        <v>168</v>
      </c>
      <c r="E34" s="81"/>
      <c r="F34" s="86">
        <v>2042</v>
      </c>
      <c r="G34" s="81"/>
      <c r="H34" s="81"/>
    </row>
    <row r="35" spans="1:8" x14ac:dyDescent="0.25">
      <c r="A35" s="81"/>
      <c r="B35" s="81"/>
      <c r="C35" s="81"/>
      <c r="D35" s="85" t="s">
        <v>169</v>
      </c>
      <c r="E35" s="81"/>
      <c r="F35" s="86">
        <v>2043</v>
      </c>
      <c r="G35" s="81"/>
      <c r="H35" s="81"/>
    </row>
    <row r="36" spans="1:8" x14ac:dyDescent="0.25">
      <c r="A36" s="81"/>
      <c r="B36" s="81"/>
      <c r="C36" s="81"/>
      <c r="D36" s="85" t="s">
        <v>170</v>
      </c>
      <c r="E36" s="81"/>
      <c r="F36" s="86">
        <v>2044</v>
      </c>
      <c r="G36" s="81"/>
      <c r="H36" s="81"/>
    </row>
    <row r="37" spans="1:8" x14ac:dyDescent="0.25">
      <c r="A37" s="81"/>
      <c r="B37" s="81"/>
      <c r="C37" s="81"/>
      <c r="D37" s="85" t="s">
        <v>171</v>
      </c>
      <c r="E37" s="81"/>
      <c r="F37" s="86">
        <v>2045</v>
      </c>
      <c r="G37" s="81"/>
      <c r="H37" s="81"/>
    </row>
    <row r="38" spans="1:8" x14ac:dyDescent="0.25">
      <c r="A38" s="81"/>
      <c r="B38" s="81"/>
      <c r="C38" s="81"/>
      <c r="D38" s="85" t="s">
        <v>172</v>
      </c>
      <c r="E38" s="81"/>
      <c r="F38" s="86">
        <v>2046</v>
      </c>
      <c r="G38" s="81"/>
      <c r="H38" s="81"/>
    </row>
    <row r="39" spans="1:8" x14ac:dyDescent="0.25">
      <c r="A39" s="81"/>
      <c r="B39" s="81"/>
      <c r="C39" s="81"/>
      <c r="D39" s="85" t="s">
        <v>173</v>
      </c>
      <c r="E39" s="81"/>
      <c r="F39" s="86">
        <v>2047</v>
      </c>
      <c r="G39" s="81"/>
      <c r="H39" s="81"/>
    </row>
    <row r="40" spans="1:8" x14ac:dyDescent="0.25">
      <c r="A40" s="81"/>
      <c r="B40" s="81"/>
      <c r="C40" s="81"/>
      <c r="D40" s="85" t="s">
        <v>174</v>
      </c>
      <c r="E40" s="81"/>
      <c r="F40" s="86">
        <v>2048</v>
      </c>
      <c r="G40" s="81"/>
      <c r="H40" s="81"/>
    </row>
    <row r="41" spans="1:8" x14ac:dyDescent="0.25">
      <c r="A41" s="81"/>
      <c r="B41" s="81"/>
      <c r="C41" s="81"/>
      <c r="D41" s="85" t="s">
        <v>175</v>
      </c>
      <c r="E41" s="81"/>
      <c r="F41" s="86">
        <v>2049</v>
      </c>
      <c r="G41" s="81"/>
      <c r="H41" s="81"/>
    </row>
    <row r="42" spans="1:8" x14ac:dyDescent="0.25">
      <c r="A42" s="81"/>
      <c r="B42" s="81"/>
      <c r="C42" s="81"/>
      <c r="D42" s="85" t="s">
        <v>176</v>
      </c>
      <c r="E42" s="81"/>
      <c r="F42" s="86">
        <v>2050</v>
      </c>
      <c r="G42" s="81"/>
      <c r="H42" s="81"/>
    </row>
    <row r="43" spans="1:8" x14ac:dyDescent="0.25">
      <c r="A43" s="81"/>
      <c r="B43" s="81"/>
      <c r="C43" s="81"/>
      <c r="D43" s="85" t="s">
        <v>177</v>
      </c>
      <c r="E43" s="81"/>
      <c r="F43" s="86">
        <v>2051</v>
      </c>
      <c r="G43" s="81"/>
      <c r="H43" s="81"/>
    </row>
    <row r="44" spans="1:8" x14ac:dyDescent="0.25">
      <c r="A44" s="81"/>
      <c r="B44" s="81"/>
      <c r="C44" s="81"/>
      <c r="D44" s="85" t="s">
        <v>178</v>
      </c>
      <c r="E44" s="81"/>
      <c r="F44" s="86">
        <v>2052</v>
      </c>
      <c r="G44" s="81"/>
      <c r="H44" s="81"/>
    </row>
    <row r="45" spans="1:8" x14ac:dyDescent="0.25">
      <c r="A45" s="81"/>
      <c r="B45" s="81"/>
      <c r="C45" s="81"/>
      <c r="D45" s="85" t="s">
        <v>179</v>
      </c>
      <c r="E45" s="81"/>
      <c r="F45" s="86">
        <v>2053</v>
      </c>
      <c r="G45" s="81"/>
      <c r="H45" s="81"/>
    </row>
    <row r="46" spans="1:8" x14ac:dyDescent="0.25">
      <c r="A46" s="81"/>
      <c r="B46" s="81"/>
      <c r="C46" s="81"/>
      <c r="D46" s="85" t="s">
        <v>180</v>
      </c>
      <c r="E46" s="81"/>
      <c r="F46" s="86">
        <v>2054</v>
      </c>
      <c r="G46" s="81"/>
      <c r="H46" s="81"/>
    </row>
    <row r="47" spans="1:8" x14ac:dyDescent="0.25">
      <c r="A47" s="81"/>
      <c r="B47" s="81"/>
      <c r="C47" s="81"/>
      <c r="D47" s="85" t="s">
        <v>181</v>
      </c>
      <c r="E47" s="81"/>
      <c r="F47" s="86">
        <v>2055</v>
      </c>
      <c r="G47" s="81"/>
      <c r="H47" s="81"/>
    </row>
    <row r="48" spans="1:8" x14ac:dyDescent="0.25">
      <c r="A48" s="81"/>
      <c r="B48" s="81"/>
      <c r="C48" s="81"/>
      <c r="D48" s="85" t="s">
        <v>182</v>
      </c>
      <c r="E48" s="81"/>
      <c r="F48" s="86">
        <v>2056</v>
      </c>
      <c r="G48" s="81"/>
      <c r="H48" s="81"/>
    </row>
    <row r="49" spans="1:8" x14ac:dyDescent="0.25">
      <c r="A49" s="81"/>
      <c r="B49" s="81"/>
      <c r="C49" s="81"/>
      <c r="D49" s="85" t="s">
        <v>183</v>
      </c>
      <c r="E49" s="81"/>
      <c r="F49" s="86">
        <v>2057</v>
      </c>
      <c r="G49" s="81"/>
      <c r="H49" s="81"/>
    </row>
    <row r="50" spans="1:8" x14ac:dyDescent="0.25">
      <c r="A50" s="81"/>
      <c r="B50" s="81"/>
      <c r="C50" s="81"/>
      <c r="D50" s="85" t="s">
        <v>184</v>
      </c>
      <c r="E50" s="81"/>
      <c r="F50" s="86">
        <v>2058</v>
      </c>
      <c r="G50" s="81"/>
      <c r="H50" s="81"/>
    </row>
    <row r="51" spans="1:8" x14ac:dyDescent="0.25">
      <c r="A51" s="81"/>
      <c r="B51" s="81"/>
      <c r="C51" s="81"/>
      <c r="D51" s="85" t="s">
        <v>185</v>
      </c>
      <c r="E51" s="81"/>
      <c r="F51" s="86">
        <v>2059</v>
      </c>
      <c r="G51" s="81"/>
      <c r="H51" s="81"/>
    </row>
    <row r="52" spans="1:8" x14ac:dyDescent="0.25">
      <c r="A52" s="81"/>
      <c r="B52" s="81"/>
      <c r="C52" s="81"/>
      <c r="D52" s="85" t="s">
        <v>186</v>
      </c>
      <c r="E52" s="81"/>
      <c r="F52" s="88">
        <v>2060</v>
      </c>
      <c r="G52" s="81"/>
      <c r="H52" s="81"/>
    </row>
    <row r="53" spans="1:8" x14ac:dyDescent="0.25">
      <c r="A53" s="81"/>
      <c r="B53" s="81"/>
      <c r="C53" s="81"/>
      <c r="D53" s="85" t="s">
        <v>187</v>
      </c>
      <c r="E53" s="81"/>
      <c r="F53" s="81"/>
      <c r="G53" s="81"/>
      <c r="H53" s="81"/>
    </row>
    <row r="54" spans="1:8" x14ac:dyDescent="0.25">
      <c r="A54" s="81"/>
      <c r="B54" s="81"/>
      <c r="C54" s="81"/>
      <c r="D54" s="85" t="s">
        <v>188</v>
      </c>
      <c r="E54" s="81"/>
      <c r="F54" s="81"/>
      <c r="G54" s="81"/>
      <c r="H54" s="81"/>
    </row>
    <row r="55" spans="1:8" x14ac:dyDescent="0.25">
      <c r="A55" s="81"/>
      <c r="B55" s="81"/>
      <c r="C55" s="81"/>
      <c r="D55" s="85" t="s">
        <v>189</v>
      </c>
      <c r="E55" s="81"/>
      <c r="F55" s="81"/>
      <c r="G55" s="81"/>
      <c r="H55" s="81"/>
    </row>
    <row r="56" spans="1:8" x14ac:dyDescent="0.25">
      <c r="A56" s="81"/>
      <c r="B56" s="81"/>
      <c r="C56" s="81"/>
      <c r="D56" s="85" t="s">
        <v>190</v>
      </c>
      <c r="E56" s="81"/>
      <c r="F56" s="81"/>
      <c r="G56" s="81"/>
      <c r="H56" s="81"/>
    </row>
    <row r="57" spans="1:8" x14ac:dyDescent="0.25">
      <c r="A57" s="81"/>
      <c r="B57" s="81"/>
      <c r="C57" s="81"/>
      <c r="D57" s="85" t="s">
        <v>191</v>
      </c>
      <c r="E57" s="81"/>
      <c r="F57" s="81"/>
      <c r="G57" s="81"/>
      <c r="H57" s="81"/>
    </row>
    <row r="58" spans="1:8" x14ac:dyDescent="0.25">
      <c r="A58" s="81"/>
      <c r="B58" s="81"/>
      <c r="C58" s="81"/>
      <c r="D58" s="85" t="s">
        <v>192</v>
      </c>
      <c r="E58" s="81"/>
      <c r="F58" s="81"/>
      <c r="G58" s="81"/>
      <c r="H58" s="81"/>
    </row>
    <row r="59" spans="1:8" x14ac:dyDescent="0.25">
      <c r="A59" s="81"/>
      <c r="B59" s="81"/>
      <c r="C59" s="81"/>
      <c r="D59" s="85" t="s">
        <v>193</v>
      </c>
      <c r="E59" s="81"/>
      <c r="F59" s="81"/>
      <c r="G59" s="81"/>
      <c r="H59" s="81"/>
    </row>
    <row r="60" spans="1:8" x14ac:dyDescent="0.25">
      <c r="A60" s="81"/>
      <c r="B60" s="81"/>
      <c r="C60" s="81"/>
      <c r="D60" s="89" t="s">
        <v>194</v>
      </c>
      <c r="E60" s="81"/>
      <c r="F60" s="81"/>
      <c r="G60" s="81"/>
      <c r="H60" s="81"/>
    </row>
    <row r="61" spans="1:8" x14ac:dyDescent="0.25">
      <c r="A61" s="81"/>
      <c r="B61" s="81"/>
      <c r="C61" s="81"/>
      <c r="D61" s="90" t="s">
        <v>149</v>
      </c>
      <c r="E61" s="81"/>
      <c r="F61" s="81"/>
      <c r="G61" s="81"/>
      <c r="H61" s="81"/>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Maria Catipon</cp:lastModifiedBy>
  <cp:lastPrinted>2014-12-18T11:24:00Z</cp:lastPrinted>
  <dcterms:created xsi:type="dcterms:W3CDTF">2012-03-15T16:14:51Z</dcterms:created>
  <dcterms:modified xsi:type="dcterms:W3CDTF">2016-07-21T21:04:27Z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