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40" yWindow="-90" windowWidth="27495" windowHeight="132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N5" i="10" l="1"/>
  <c r="O15" i="10" l="1"/>
  <c r="J15" i="10"/>
  <c r="E4" i="16" l="1"/>
  <c r="P52" i="10"/>
  <c r="P42" i="10" l="1"/>
  <c r="K42" i="10"/>
  <c r="Q54" i="18" l="1"/>
  <c r="Q12" i="4"/>
  <c r="J54" i="18" l="1"/>
  <c r="Q14" i="4"/>
  <c r="Q13" i="4"/>
  <c r="K52" i="10"/>
  <c r="Q5" i="18" l="1"/>
  <c r="Q5" i="4" l="1"/>
  <c r="N38" i="10" l="1"/>
  <c r="I38" i="10"/>
  <c r="M38" i="10"/>
  <c r="H38" i="10"/>
  <c r="N7" i="10"/>
  <c r="N16" i="10"/>
  <c r="N15" i="10"/>
  <c r="M16" i="10"/>
  <c r="M15" i="10"/>
  <c r="M7" i="10"/>
  <c r="M5" i="10"/>
  <c r="H16" i="10"/>
  <c r="H15" i="10"/>
  <c r="I16" i="10"/>
  <c r="I15" i="10"/>
  <c r="I7" i="10"/>
  <c r="H7" i="10"/>
  <c r="I5" i="10"/>
  <c r="H5" i="10"/>
  <c r="O16" i="10" l="1"/>
  <c r="O7" i="10"/>
  <c r="O6" i="10"/>
  <c r="P47" i="10"/>
  <c r="O17" i="10"/>
  <c r="N17" i="10"/>
  <c r="M17" i="10"/>
  <c r="P16" i="10" l="1"/>
  <c r="P15" i="10"/>
  <c r="P17" i="10" s="1"/>
  <c r="O12" i="10"/>
  <c r="O45" i="10" s="1"/>
  <c r="N12" i="10"/>
  <c r="N45" i="10" s="1"/>
  <c r="M12" i="10"/>
  <c r="M45" i="10" s="1"/>
  <c r="P7" i="10"/>
  <c r="P6" i="10"/>
  <c r="P12" i="10" s="1"/>
  <c r="P45" i="10" s="1"/>
  <c r="P48" i="10" s="1"/>
  <c r="J7" i="10"/>
  <c r="J38" i="10"/>
  <c r="J16" i="10"/>
  <c r="J11" i="10"/>
  <c r="J10" i="10"/>
  <c r="J6" i="10"/>
  <c r="K47" i="10"/>
  <c r="K38" i="10"/>
  <c r="J17" i="10"/>
  <c r="I17" i="10"/>
  <c r="H17" i="10"/>
  <c r="K16" i="10"/>
  <c r="K15" i="10"/>
  <c r="K17" i="10" s="1"/>
  <c r="I12" i="10"/>
  <c r="H12" i="10"/>
  <c r="J12" i="10"/>
  <c r="K10" i="10"/>
  <c r="K7" i="10"/>
  <c r="K6" i="10"/>
  <c r="P51" i="10" l="1"/>
  <c r="P53" i="10"/>
  <c r="I45" i="10"/>
  <c r="H45" i="10"/>
  <c r="K11" i="10"/>
  <c r="K12" i="10" s="1"/>
  <c r="K45" i="10" s="1"/>
  <c r="K48" i="10" s="1"/>
  <c r="K51" i="10" s="1"/>
  <c r="K53" i="10" l="1"/>
  <c r="Q31" i="4"/>
  <c r="AU54" i="18" l="1"/>
  <c r="AT54" i="18"/>
  <c r="P54" i="18"/>
  <c r="AV60" i="4"/>
  <c r="AU60" i="4"/>
  <c r="AT60" i="4"/>
  <c r="Q60" i="4"/>
  <c r="O38" i="10" s="1"/>
  <c r="P38" i="10" s="1"/>
  <c r="P60" i="4"/>
  <c r="AT5" i="4"/>
  <c r="AU5" i="4"/>
  <c r="P5" i="4"/>
  <c r="AU12" i="4"/>
  <c r="AT12" i="4"/>
  <c r="P12" i="4" l="1"/>
  <c r="J12"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<sst xmlns="http://schemas.openxmlformats.org/spreadsheetml/2006/main" count="565" uniqueCount="503">
  <si>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</si>
  <si>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</si>
  <si>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</si>
  <si>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</si>
  <si>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</si>
  <si>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</si>
  <si>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</si>
  <si>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</si>
  <si>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</si>
  <si>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</si>
  <si>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</si>
  <si>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</si>
  <si>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</si>
  <si>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</si>
  <si>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</si>
  <si>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</si>
  <si>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</si>
  <si>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</si>
  <si>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</si>
  <si>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</si>
  <si>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</si>
  <si>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</si>
  <si>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</si>
  <si>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</si>
  <si>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</si>
  <si>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</si>
  <si>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</si>
  <si>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</si>
  <si>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</si>
  <si>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</si>
  <si>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</si>
  <si>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</si>
  <si>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</si>
  <si>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</si>
  <si>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</si>
  <si>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</si>
  <si>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</si>
  <si>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</si>
  <si>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</si>
  <si>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</si>
  <si>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</si>
  <si>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</si>
  <si>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</si>
  <si>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</si>
  <si>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</si>
  <si>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</si>
  <si>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</si>
  <si>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</si>
  <si>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</si>
  <si>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</si>
  <si>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</si>
  <si>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</si>
  <si>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</si>
  <si>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</si>
  <si>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</si>
  <si>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</si>
  <si>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</si>
  <si>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</si>
  <si>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</si>
  <si>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</si>
  <si>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</si>
  <si>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</si>
  <si>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</si>
  <si>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</si>
  <si>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</si>
  <si>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</si>
  <si>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</si>
  <si>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</si>
  <si>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</si>
  <si>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</si>
  <si>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</si>
  <si>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</si>
  <si>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</si>
  <si>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</si>
  <si>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</si>
  <si>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</si>
  <si>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</si>
  <si>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</si>
  <si>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</si>
  <si>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</si>
  <si>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</si>
  <si>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</si>
  <si>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</si>
  <si>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</si>
  <si>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</si>
  <si>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</si>
  <si>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</si>
  <si>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</si>
  <si>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</si>
  <si>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</si>
  <si>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</si>
  <si>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</si>
  <si>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</si>
  <si>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</si>
  <si>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</si>
  <si>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</si>
  <si>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</si>
  <si>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</si>
  <si>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</si>
  <si>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</si>
  <si>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</si>
  <si>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</si>
  <si>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</si>
  <si>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</si>
  <si>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</si>
  <si>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</si>
  <si>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</si>
  <si>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</si>
  <si>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</si>
  <si>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</si>
  <si>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</si>
  <si>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</si>
  <si>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</si>
  <si>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</si>
  <si>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</si>
  <si>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</si>
  <si>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</si>
  <si>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</si>
  <si>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</si>
  <si>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</si>
  <si>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</si>
  <si>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</si>
  <si>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</si>
  <si>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</si>
  <si>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</si>
  <si>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</si>
  <si>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</si>
  <si>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</si>
  <si>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</si>
  <si>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</si>
  <si>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</si>
  <si>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</si>
  <si>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</si>
  <si>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</si>
  <si>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</si>
  <si>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</si>
  <si>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</si>
  <si>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</si>
  <si>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</si>
  <si>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</si>
  <si>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</si>
  <si>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</si>
  <si>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</si>
  <si>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</si>
  <si>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</si>
  <si>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</si>
  <si>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</si>
  <si>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</si>
  <si>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</si>
  <si>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</si>
  <si>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</si>
  <si>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</si>
  <si>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</si>
  <si>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</si>
  <si>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</si>
  <si>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</si>
  <si>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</si>
  <si>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</si>
  <si>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</si>
  <si>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</si>
  <si>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</si>
  <si>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</si>
  <si>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</si>
  <si>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</si>
  <si>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</si>
  <si>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</si>
  <si>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</si>
  <si>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</si>
  <si>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</si>
  <si>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</si>
  <si>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</si>
  <si>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</si>
  <si>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</si>
  <si>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</si>
  <si>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</si>
  <si>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</si>
  <si>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</si>
  <si>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</si>
  <si>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</si>
  <si>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</si>
  <si>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</si>
  <si>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</si>
  <si>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</si>
  <si>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</si>
  <si>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</si>
  <si>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</si>
  <si>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</si>
  <si>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</si>
  <si>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</si>
  <si>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</si>
  <si>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</si>
  <si>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</si>
  <si>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</si>
  <si>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</si>
  <si>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</si>
  <si>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</si>
  <si>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</si>
  <si>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</si>
  <si>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</si>
  <si>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</si>
  <si>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</si>
  <si>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</si>
  <si>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</si>
  <si>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</si>
  <si>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</si>
  <si>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</si>
  <si>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</si>
  <si>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</si>
  <si>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</si>
  <si>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</si>
  <si>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</si>
  <si>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</si>
  <si>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</si>
  <si>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</si>
  <si>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</si>
  <si>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</si>
  <si>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</si>
  <si>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</si>
  <si>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</si>
  <si>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</si>
  <si>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</si>
  <si>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</si>
  <si>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</si>
  <si>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</si>
  <si>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</si>
  <si>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</si>
  <si>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</si>
  <si>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</si>
  <si>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</si>
  <si>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</si>
  <si>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</si>
  <si>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</si>
  <si>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</si>
  <si>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</si>
  <si>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</si>
  <si>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</si>
  <si>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</si>
  <si>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</si>
  <si>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</si>
  <si>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</si>
  <si>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</si>
  <si>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</si>
  <si>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</si>
  <si>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</si>
  <si>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</si>
  <si>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</si>
  <si>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</si>
  <si>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</si>
  <si>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</si>
  <si>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</si>
  <si>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</si>
  <si>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</si>
  <si>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</si>
  <si>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</si>
  <si>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</si>
  <si>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</si>
  <si>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</si>
  <si>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</si>
  <si>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</si>
  <si>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</si>
  <si>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</si>
  <si>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</si>
  <si>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</si>
  <si>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</si>
  <si>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</si>
  <si>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</si>
  <si>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</si>
  <si>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</si>
  <si>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</si>
  <si>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</si>
  <si>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</si>
  <si>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</si>
  <si>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</si>
  <si>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</si>
  <si>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</si>
  <si>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</si>
  <si>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</si>
  <si>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</si>
  <si>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</si>
  <si>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</si>
  <si>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</si>
  <si>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</si>
  <si>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</si>
  <si>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</si>
  <si>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</si>
  <si>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</si>
  <si>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</si>
  <si>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</si>
  <si>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</si>
  <si>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</si>
  <si>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</si>
  <si>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</si>
  <si>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</si>
  <si>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</si>
  <si>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</si>
  <si>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</si>
  <si>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</si>
  <si>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</si>
  <si>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</si>
  <si>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</si>
  <si>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</si>
  <si>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</si>
  <si>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</si>
  <si>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</si>
  <si>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</si>
  <si>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</si>
  <si>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</si>
  <si>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</si>
  <si>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</si>
  <si>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</si>
  <si>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</si>
  <si>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</si>
  <si>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</si>
  <si>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</si>
  <si>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</si>
  <si>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</si>
  <si>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</si>
  <si>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</si>
  <si>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</si>
  <si>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</si>
  <si>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</si>
  <si>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</si>
  <si>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</si>
  <si>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</si>
  <si>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</si>
  <si>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</si>
  <si>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</si>
  <si>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</si>
  <si>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</si>
  <si>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</si>
  <si>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</si>
  <si>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</si>
  <si>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</si>
  <si>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</si>
  <si>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</si>
  <si>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</si>
  <si>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</si>
  <si>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</si>
  <si>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</si>
  <si>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</si>
  <si>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</si>
  <si>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</si>
  <si>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</si>
  <si>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</si>
  <si>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</si>
  <si>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</si>
  <si>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</si>
  <si>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</si>
  <si>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</si>
  <si>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</si>
  <si>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</si>
  <si>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</si>
  <si>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</si>
  <si>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</si>
  <si>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</si>
  <si>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</si>
  <si>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</si>
  <si>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</si>
  <si>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</si>
  <si>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</si>
  <si>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</si>
  <si>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</si>
  <si>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</si>
  <si>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</si>
  <si>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</si>
  <si>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</si>
  <si>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</si>
  <si>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</si>
  <si>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</si>
  <si>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</si>
  <si>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</si>
  <si>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</si>
  <si>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</si>
  <si>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</si>
  <si>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</si>
  <si>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</si>
  <si>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</si>
  <si>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</si>
  <si>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</si>
  <si>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</si>
  <si>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</si>
  <si>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</si>
  <si>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</si>
  <si>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</si>
  <si>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</si>
  <si>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</si>
  <si>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</si>
  <si>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</si>
  <si>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</si>
  <si>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</si>
  <si>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</si>
  <si>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</si>
  <si>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</si>
  <si>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</si>
  <si>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</si>
  <si>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</si>
  <si>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</si>
  <si>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</si>
  <si>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</si>
  <si>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</si>
  <si>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</si>
  <si>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</si>
  <si>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</si>
  <si>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</si>
  <si>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</si>
  <si>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</si>
  <si>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</si>
  <si>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</si>
  <si>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</si>
  <si>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</si>
  <si>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</si>
  <si>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</si>
  <si>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</si>
  <si>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</si>
  <si>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</si>
  <si>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</si>
  <si>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</si>
  <si>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</si>
  <si>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</si>
  <si>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</si>
  <si>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</si>
  <si>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</si>
  <si>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</si>
  <si>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</si>
  <si>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</si>
  <si>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</si>
  <si>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</si>
  <si>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</si>
  <si>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</si>
  <si>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</si>
  <si>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</si>
  <si>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</si>
  <si>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</si>
  <si>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</si>
  <si>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</si>
  <si>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</si>
  <si>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</si>
  <si>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</si>
  <si>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</si>
  <si>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</si>
  <si>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</si>
  <si>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</si>
  <si>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</si>
  <si>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</si>
  <si>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</si>
  <si>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</si>
  <si>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</si>
  <si>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</si>
  <si>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</si>
  <si>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</si>
  <si>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</si>
  <si>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</si>
  <si>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</si>
  <si>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</si>
  <si>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</si>
  <si>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</si>
  <si>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</si>
  <si>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</si>
  <si>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</si>
  <si>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</si>
  <si>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</si>
  <si>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</si>
  <si>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</si>
  <si>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</si>
  <si>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</si>
  <si>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</si>
  <si>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</si>
  <si>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</si>
  <si>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</si>
  <si>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</si>
  <si>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</si>
  <si>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</si>
  <si>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</si>
  <si>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</si>
  <si>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</si>
  <si>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</si>
  <si>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</si>
  <si>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</si>
  <si>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</si>
  <si>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</si>
  <si>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</si>
  <si>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</si>
  <si>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</si>
  <si>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</si>
  <si>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</si>
  <si>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</si>
  <si>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</si>
  <si>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</si>
  <si>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</si>
  <si>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</si>
  <si>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</si>
  <si>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</si>
  <si>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</si>
  <si>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</si>
  <si>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</si>
  <si>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</si>
  <si>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</si>
  <si>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</si>
  <si>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</si>
  <si>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</si>
  <si>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</si>
  <si>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45834</t>
  </si>
  <si>
    <t>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</si>
</sst>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Finance\Actg\Regulatory\2015\MLR\PY%20revenue%20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Finance\Former%20team%20members\Tony\2013\Regulatory%20Reporting\MLR%20Reporting\2013%20MLR_Template_Washingt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ytic/CMSMLR/2014/MLR_Template_Washington%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03 1"/>
      <sheetName val="201602 1"/>
      <sheetName val="201601 (2)"/>
      <sheetName val="Summary"/>
      <sheetName val="Query"/>
      <sheetName val="LawsonDrillInfo"/>
      <sheetName val="Sheet1"/>
    </sheetNames>
    <sheetDataSet>
      <sheetData sheetId="0" refreshError="1"/>
      <sheetData sheetId="1" refreshError="1"/>
      <sheetData sheetId="2" refreshError="1"/>
      <sheetData sheetId="3" refreshError="1"/>
      <sheetData sheetId="4">
        <row r="12">
          <cell r="I12">
            <v>1395448.63</v>
          </cell>
        </row>
        <row r="17">
          <cell r="I17">
            <v>39231.620000000003</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0">
          <cell r="L20">
            <v>3669796</v>
          </cell>
          <cell r="Q20">
            <v>28164033</v>
          </cell>
        </row>
        <row r="28">
          <cell r="L28">
            <v>3080999</v>
          </cell>
          <cell r="Q28">
            <v>26320974</v>
          </cell>
        </row>
        <row r="43">
          <cell r="L43">
            <v>976</v>
          </cell>
          <cell r="Q43">
            <v>7090</v>
          </cell>
        </row>
        <row r="47">
          <cell r="L47">
            <v>51128</v>
          </cell>
          <cell r="Q47">
            <v>377969</v>
          </cell>
        </row>
        <row r="49">
          <cell r="L49">
            <v>422</v>
          </cell>
          <cell r="Q49">
            <v>3118</v>
          </cell>
        </row>
        <row r="52">
          <cell r="L52">
            <v>6316</v>
          </cell>
          <cell r="Q52">
            <v>65327</v>
          </cell>
        </row>
        <row r="53">
          <cell r="L53">
            <v>4736</v>
          </cell>
          <cell r="Q53">
            <v>48996</v>
          </cell>
        </row>
        <row r="54">
          <cell r="L54">
            <v>3948</v>
          </cell>
          <cell r="Q54">
            <v>40829</v>
          </cell>
        </row>
        <row r="55">
          <cell r="L55">
            <v>790</v>
          </cell>
          <cell r="Q55">
            <v>8166</v>
          </cell>
        </row>
        <row r="56">
          <cell r="L56">
            <v>10805</v>
          </cell>
          <cell r="Q56">
            <v>57455</v>
          </cell>
        </row>
        <row r="77">
          <cell r="L77">
            <v>769</v>
          </cell>
          <cell r="Q77">
            <v>5684</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K5">
            <v>1209771</v>
          </cell>
          <cell r="Q5">
            <v>31674585</v>
          </cell>
        </row>
        <row r="12">
          <cell r="K12">
            <v>1368762</v>
          </cell>
          <cell r="Q12">
            <v>28599405</v>
          </cell>
        </row>
        <row r="26">
          <cell r="K26">
            <v>520</v>
          </cell>
          <cell r="Q26">
            <v>13177</v>
          </cell>
        </row>
        <row r="27">
          <cell r="K27">
            <v>8394</v>
          </cell>
          <cell r="Q27">
            <v>219775</v>
          </cell>
        </row>
        <row r="30">
          <cell r="K30">
            <v>3397</v>
          </cell>
          <cell r="Q30">
            <v>88229</v>
          </cell>
        </row>
        <row r="31">
          <cell r="K31">
            <v>23188</v>
          </cell>
          <cell r="Q31">
            <v>602199</v>
          </cell>
        </row>
        <row r="34">
          <cell r="K34">
            <v>16210</v>
          </cell>
          <cell r="Q34">
            <v>410400</v>
          </cell>
        </row>
        <row r="35">
          <cell r="K35">
            <v>1134</v>
          </cell>
          <cell r="Q35">
            <v>29392</v>
          </cell>
        </row>
        <row r="37">
          <cell r="K37">
            <v>2196</v>
          </cell>
          <cell r="Q37">
            <v>77203</v>
          </cell>
        </row>
        <row r="38">
          <cell r="K38">
            <v>1647</v>
          </cell>
          <cell r="Q38">
            <v>57903</v>
          </cell>
        </row>
        <row r="39">
          <cell r="K39">
            <v>1373</v>
          </cell>
          <cell r="Q39">
            <v>48253</v>
          </cell>
        </row>
        <row r="40">
          <cell r="K40">
            <v>275</v>
          </cell>
          <cell r="Q40">
            <v>9651</v>
          </cell>
        </row>
        <row r="41">
          <cell r="K41">
            <v>3758</v>
          </cell>
          <cell r="Q41">
            <v>67900</v>
          </cell>
        </row>
        <row r="60">
          <cell r="K60">
            <v>258</v>
          </cell>
          <cell r="Q60">
            <v>6523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8" t="s">
        <v>502</v>
      </c>
      <c r="B4" s="147" t="s">
        <v>45</v>
      </c>
      <c r="C4" s="477" t="s">
        <v>496</v>
      </c>
    </row>
    <row r="5" spans="1:6" x14ac:dyDescent="0.2">
      <c r="B5" s="147" t="s">
        <v>215</v>
      </c>
      <c r="C5" s="477"/>
    </row>
    <row r="6" spans="1:6" x14ac:dyDescent="0.2">
      <c r="B6" s="147" t="s">
        <v>216</v>
      </c>
      <c r="C6" s="477" t="s">
        <v>499</v>
      </c>
    </row>
    <row r="7" spans="1:6" x14ac:dyDescent="0.2">
      <c r="B7" s="147" t="s">
        <v>128</v>
      </c>
      <c r="C7" s="477"/>
    </row>
    <row r="8" spans="1:6" x14ac:dyDescent="0.2">
      <c r="B8" s="147" t="s">
        <v>36</v>
      </c>
      <c r="C8" s="477"/>
    </row>
    <row r="9" spans="1:6" x14ac:dyDescent="0.2">
      <c r="B9" s="147" t="s">
        <v>41</v>
      </c>
      <c r="C9" s="477" t="s">
        <v>500</v>
      </c>
    </row>
    <row r="10" spans="1:6" x14ac:dyDescent="0.2">
      <c r="B10" s="147" t="s">
        <v>58</v>
      </c>
      <c r="C10" s="477" t="s">
        <v>496</v>
      </c>
    </row>
    <row r="11" spans="1:6" x14ac:dyDescent="0.2">
      <c r="B11" s="147" t="s">
        <v>349</v>
      </c>
      <c r="C11" s="477" t="s">
        <v>501</v>
      </c>
    </row>
    <row r="12" spans="1:6" x14ac:dyDescent="0.2">
      <c r="B12" s="147" t="s">
        <v>35</v>
      </c>
      <c r="C12" s="477" t="s">
        <v>191</v>
      </c>
    </row>
    <row r="13" spans="1:6" x14ac:dyDescent="0.2">
      <c r="B13" s="147" t="s">
        <v>50</v>
      </c>
      <c r="C13" s="477" t="s">
        <v>178</v>
      </c>
    </row>
    <row r="14" spans="1:6" x14ac:dyDescent="0.2">
      <c r="B14" s="147" t="s">
        <v>51</v>
      </c>
      <c r="C14" s="477" t="s">
        <v>498</v>
      </c>
    </row>
    <row r="15" spans="1:6" x14ac:dyDescent="0.2">
      <c r="B15" s="147" t="s">
        <v>217</v>
      </c>
      <c r="C15" s="477" t="s">
        <v>133</v>
      </c>
    </row>
    <row r="16" spans="1:6" x14ac:dyDescent="0.2">
      <c r="B16" s="147" t="s">
        <v>434</v>
      </c>
      <c r="C16" s="476"/>
    </row>
    <row r="17" spans="1:3" x14ac:dyDescent="0.2">
      <c r="B17" s="148" t="s">
        <v>219</v>
      </c>
      <c r="C17" s="479" t="s">
        <v>135</v>
      </c>
    </row>
    <row r="18" spans="1:3" x14ac:dyDescent="0.2">
      <c r="B18" s="147" t="s">
        <v>218</v>
      </c>
      <c r="C18" s="477" t="s">
        <v>133</v>
      </c>
    </row>
    <row r="19" spans="1:3" x14ac:dyDescent="0.2">
      <c r="A19" s="162"/>
      <c r="B19" s="149" t="s">
        <v>53</v>
      </c>
      <c r="C19" s="477"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topLeftCell="B1" zoomScale="80" zoomScaleNormal="80" workbookViewId="0">
      <pane xSplit="2" ySplit="4" topLeftCell="O23" activePane="bottomRight" state="frozen"/>
      <selection activeCell="M7" sqref="M7"/>
      <selection pane="topRight" activeCell="M7" sqref="M7"/>
      <selection pane="bottomLeft" activeCell="M7" sqref="M7"/>
      <selection pane="bottomRight" activeCell="P5" sqref="P5:P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201"/>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2"/>
      <c r="D5" s="212"/>
      <c r="E5" s="213"/>
      <c r="F5" s="213"/>
      <c r="G5" s="213"/>
      <c r="H5" s="213"/>
      <c r="I5" s="212"/>
      <c r="J5" s="212"/>
      <c r="K5" s="213"/>
      <c r="L5" s="213"/>
      <c r="M5" s="213"/>
      <c r="N5" s="213"/>
      <c r="O5" s="212"/>
      <c r="P5" s="212">
        <f>'Pt 2 Premium and Claims'!P5+'Pt 2 Premium and Claims'!P6-'Pt 2 Premium and Claims'!P7-'Pt 2 Premium and Claims'!P13+'Pt 2 Premium and Claims'!P14+'Pt 2 Premium and Claims'!P15+'Pt 2 Premium and Claims'!P16+'Pt 2 Premium and Claims'!P17</f>
        <v>32779683</v>
      </c>
      <c r="Q5" s="212">
        <f>'Pt 2 Premium and Claims'!Q5+'Pt 2 Premium and Claims'!Q6-'Pt 2 Premium and Claims'!Q7-'Pt 2 Premium and Claims'!Q13+'Pt 2 Premium and Claims'!Q14+'Pt 2 Premium and Claims'!Q15+'Pt 2 Premium and Claims'!Q16+'Pt 2 Premium and Claims'!Q17</f>
        <v>32740451.379999999</v>
      </c>
      <c r="R5" s="213"/>
      <c r="S5" s="213"/>
      <c r="T5" s="213"/>
      <c r="U5" s="212"/>
      <c r="V5" s="213"/>
      <c r="W5" s="213"/>
      <c r="X5" s="212"/>
      <c r="Y5" s="213"/>
      <c r="Z5" s="213"/>
      <c r="AA5" s="212"/>
      <c r="AB5" s="213"/>
      <c r="AC5" s="213"/>
      <c r="AD5" s="212"/>
      <c r="AE5" s="272"/>
      <c r="AF5" s="272"/>
      <c r="AG5" s="272"/>
      <c r="AH5" s="273"/>
      <c r="AI5" s="212"/>
      <c r="AJ5" s="272"/>
      <c r="AK5" s="272"/>
      <c r="AL5" s="272"/>
      <c r="AM5" s="273"/>
      <c r="AN5" s="212"/>
      <c r="AO5" s="213"/>
      <c r="AP5" s="213"/>
      <c r="AQ5" s="213"/>
      <c r="AR5" s="213"/>
      <c r="AS5" s="212"/>
      <c r="AT5" s="212">
        <f>'Pt 2 Premium and Claims'!AT5+'Pt 2 Premium and Claims'!AT6-'Pt 2 Premium and Claims'!AT7-'Pt 2 Premium and Claims'!AT13+'Pt 2 Premium and Claims'!AT14+'Pt 2 Premium and Claims'!AT15+'Pt 2 Premium and Claims'!AT16+'Pt 2 Premium and Claims'!AT17</f>
        <v>300243</v>
      </c>
      <c r="AU5" s="212">
        <f>'Pt 2 Premium and Claims'!AU5+'Pt 2 Premium and Claims'!AU6-'Pt 2 Premium and Claims'!AU7-'Pt 2 Premium and Claims'!AU13+'Pt 2 Premium and Claims'!AU14+'Pt 2 Premium and Claims'!AU15+'Pt 2 Premium and Claims'!AU16+'Pt 2 Premium and Claims'!AU17</f>
        <v>22614039</v>
      </c>
      <c r="AV5" s="214"/>
      <c r="AW5" s="294"/>
    </row>
    <row r="6" spans="1:49" x14ac:dyDescent="0.2">
      <c r="B6" s="237" t="s">
        <v>223</v>
      </c>
      <c r="C6" s="203"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8"/>
      <c r="AF6" s="268"/>
      <c r="AG6" s="268"/>
      <c r="AH6" s="268"/>
      <c r="AI6" s="215"/>
      <c r="AJ6" s="268"/>
      <c r="AK6" s="268"/>
      <c r="AL6" s="268"/>
      <c r="AM6" s="268"/>
      <c r="AN6" s="215"/>
      <c r="AO6" s="216"/>
      <c r="AP6" s="216"/>
      <c r="AQ6" s="217"/>
      <c r="AR6" s="217"/>
      <c r="AS6" s="215"/>
      <c r="AT6" s="219"/>
      <c r="AU6" s="219"/>
      <c r="AV6" s="288"/>
      <c r="AW6" s="295"/>
    </row>
    <row r="7" spans="1:49" x14ac:dyDescent="0.2">
      <c r="B7" s="237" t="s">
        <v>224</v>
      </c>
      <c r="C7" s="203"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8"/>
      <c r="AF7" s="268"/>
      <c r="AG7" s="268"/>
      <c r="AH7" s="268"/>
      <c r="AI7" s="215"/>
      <c r="AJ7" s="268"/>
      <c r="AK7" s="268"/>
      <c r="AL7" s="268"/>
      <c r="AM7" s="268"/>
      <c r="AN7" s="215"/>
      <c r="AO7" s="216"/>
      <c r="AP7" s="216"/>
      <c r="AQ7" s="216"/>
      <c r="AR7" s="216"/>
      <c r="AS7" s="215"/>
      <c r="AT7" s="219"/>
      <c r="AU7" s="219"/>
      <c r="AV7" s="288"/>
      <c r="AW7" s="295"/>
    </row>
    <row r="8" spans="1:49" ht="25.5" x14ac:dyDescent="0.2">
      <c r="B8" s="237" t="s">
        <v>225</v>
      </c>
      <c r="C8" s="203" t="s">
        <v>59</v>
      </c>
      <c r="D8" s="215"/>
      <c r="E8" s="266"/>
      <c r="F8" s="267"/>
      <c r="G8" s="267"/>
      <c r="H8" s="267"/>
      <c r="I8" s="270"/>
      <c r="J8" s="215"/>
      <c r="K8" s="266"/>
      <c r="L8" s="267"/>
      <c r="M8" s="267"/>
      <c r="N8" s="267"/>
      <c r="O8" s="270"/>
      <c r="P8" s="215">
        <v>-298439</v>
      </c>
      <c r="Q8" s="266"/>
      <c r="R8" s="267"/>
      <c r="S8" s="267"/>
      <c r="T8" s="267"/>
      <c r="U8" s="215"/>
      <c r="V8" s="267"/>
      <c r="W8" s="267"/>
      <c r="X8" s="215"/>
      <c r="Y8" s="267"/>
      <c r="Z8" s="267"/>
      <c r="AA8" s="215"/>
      <c r="AB8" s="267"/>
      <c r="AC8" s="267"/>
      <c r="AD8" s="215"/>
      <c r="AE8" s="268"/>
      <c r="AF8" s="268"/>
      <c r="AG8" s="268"/>
      <c r="AH8" s="271"/>
      <c r="AI8" s="215"/>
      <c r="AJ8" s="268"/>
      <c r="AK8" s="268"/>
      <c r="AL8" s="268"/>
      <c r="AM8" s="271"/>
      <c r="AN8" s="215"/>
      <c r="AO8" s="266"/>
      <c r="AP8" s="267"/>
      <c r="AQ8" s="267"/>
      <c r="AR8" s="267"/>
      <c r="AS8" s="215"/>
      <c r="AT8" s="219"/>
      <c r="AU8" s="219">
        <v>-25141</v>
      </c>
      <c r="AV8" s="288"/>
      <c r="AW8" s="295"/>
    </row>
    <row r="9" spans="1:49" x14ac:dyDescent="0.2">
      <c r="B9" s="237" t="s">
        <v>226</v>
      </c>
      <c r="C9" s="203" t="s">
        <v>60</v>
      </c>
      <c r="D9" s="215"/>
      <c r="E9" s="265"/>
      <c r="F9" s="268"/>
      <c r="G9" s="268"/>
      <c r="H9" s="268"/>
      <c r="I9" s="269"/>
      <c r="J9" s="215"/>
      <c r="K9" s="265"/>
      <c r="L9" s="268"/>
      <c r="M9" s="268"/>
      <c r="N9" s="268"/>
      <c r="O9" s="269"/>
      <c r="P9" s="215"/>
      <c r="Q9" s="265"/>
      <c r="R9" s="268"/>
      <c r="S9" s="268"/>
      <c r="T9" s="268"/>
      <c r="U9" s="215"/>
      <c r="V9" s="268"/>
      <c r="W9" s="268"/>
      <c r="X9" s="215"/>
      <c r="Y9" s="268"/>
      <c r="Z9" s="268"/>
      <c r="AA9" s="215"/>
      <c r="AB9" s="268"/>
      <c r="AC9" s="268"/>
      <c r="AD9" s="215"/>
      <c r="AE9" s="268"/>
      <c r="AF9" s="268"/>
      <c r="AG9" s="268"/>
      <c r="AH9" s="271"/>
      <c r="AI9" s="215"/>
      <c r="AJ9" s="268"/>
      <c r="AK9" s="268"/>
      <c r="AL9" s="268"/>
      <c r="AM9" s="271"/>
      <c r="AN9" s="215"/>
      <c r="AO9" s="265"/>
      <c r="AP9" s="268"/>
      <c r="AQ9" s="268"/>
      <c r="AR9" s="268"/>
      <c r="AS9" s="215"/>
      <c r="AT9" s="219"/>
      <c r="AU9" s="219"/>
      <c r="AV9" s="288"/>
      <c r="AW9" s="295"/>
    </row>
    <row r="10" spans="1:49" x14ac:dyDescent="0.2">
      <c r="B10" s="237" t="s">
        <v>227</v>
      </c>
      <c r="C10" s="203" t="s">
        <v>52</v>
      </c>
      <c r="D10" s="215"/>
      <c r="E10" s="265"/>
      <c r="F10" s="268"/>
      <c r="G10" s="268"/>
      <c r="H10" s="268"/>
      <c r="I10" s="269"/>
      <c r="J10" s="215"/>
      <c r="K10" s="265"/>
      <c r="L10" s="268"/>
      <c r="M10" s="268"/>
      <c r="N10" s="268"/>
      <c r="O10" s="269"/>
      <c r="P10" s="215"/>
      <c r="Q10" s="265"/>
      <c r="R10" s="268"/>
      <c r="S10" s="268"/>
      <c r="T10" s="268"/>
      <c r="U10" s="215"/>
      <c r="V10" s="268"/>
      <c r="W10" s="268"/>
      <c r="X10" s="215"/>
      <c r="Y10" s="268"/>
      <c r="Z10" s="268"/>
      <c r="AA10" s="215"/>
      <c r="AB10" s="268"/>
      <c r="AC10" s="268"/>
      <c r="AD10" s="215"/>
      <c r="AE10" s="268"/>
      <c r="AF10" s="268"/>
      <c r="AG10" s="268"/>
      <c r="AH10" s="268"/>
      <c r="AI10" s="215"/>
      <c r="AJ10" s="268"/>
      <c r="AK10" s="268"/>
      <c r="AL10" s="268"/>
      <c r="AM10" s="268"/>
      <c r="AN10" s="215"/>
      <c r="AO10" s="265"/>
      <c r="AP10" s="268"/>
      <c r="AQ10" s="268"/>
      <c r="AR10" s="268"/>
      <c r="AS10" s="215"/>
      <c r="AT10" s="219"/>
      <c r="AU10" s="219"/>
      <c r="AV10" s="288"/>
      <c r="AW10" s="295"/>
    </row>
    <row r="11" spans="1:49" s="5" customFormat="1" ht="16.5" x14ac:dyDescent="0.2">
      <c r="A11" s="35"/>
      <c r="B11" s="238"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5"/>
    </row>
    <row r="12" spans="1:49" s="5" customFormat="1" x14ac:dyDescent="0.2">
      <c r="A12" s="35"/>
      <c r="B12" s="236" t="s">
        <v>229</v>
      </c>
      <c r="C12" s="202"/>
      <c r="D12" s="212"/>
      <c r="E12" s="213"/>
      <c r="F12" s="213"/>
      <c r="G12" s="213"/>
      <c r="H12" s="213"/>
      <c r="I12" s="212"/>
      <c r="J12" s="212">
        <f>'Pt 2 Premium and Claims'!J54</f>
        <v>0</v>
      </c>
      <c r="K12" s="213"/>
      <c r="L12" s="213"/>
      <c r="M12" s="213"/>
      <c r="N12" s="213"/>
      <c r="O12" s="212"/>
      <c r="P12" s="212">
        <f>'Pt 2 Premium and Claims'!P54</f>
        <v>33973364</v>
      </c>
      <c r="Q12" s="212">
        <f>'Pt 2 Premium and Claims'!Q54</f>
        <v>33627438</v>
      </c>
      <c r="R12" s="213"/>
      <c r="S12" s="213"/>
      <c r="T12" s="213"/>
      <c r="U12" s="212"/>
      <c r="V12" s="213"/>
      <c r="W12" s="213"/>
      <c r="X12" s="212"/>
      <c r="Y12" s="213"/>
      <c r="Z12" s="213"/>
      <c r="AA12" s="212"/>
      <c r="AB12" s="213"/>
      <c r="AC12" s="213"/>
      <c r="AD12" s="212"/>
      <c r="AE12" s="272"/>
      <c r="AF12" s="272"/>
      <c r="AG12" s="272"/>
      <c r="AH12" s="273"/>
      <c r="AI12" s="212"/>
      <c r="AJ12" s="272"/>
      <c r="AK12" s="272"/>
      <c r="AL12" s="272"/>
      <c r="AM12" s="273"/>
      <c r="AN12" s="212"/>
      <c r="AO12" s="213"/>
      <c r="AP12" s="213"/>
      <c r="AQ12" s="213"/>
      <c r="AR12" s="213"/>
      <c r="AS12" s="212"/>
      <c r="AT12" s="212">
        <f>'Pt 2 Premium and Claims'!AT54</f>
        <v>224630</v>
      </c>
      <c r="AU12" s="212">
        <f>'Pt 2 Premium and Claims'!AU54</f>
        <v>18605004</v>
      </c>
      <c r="AV12" s="289"/>
      <c r="AW12" s="294"/>
    </row>
    <row r="13" spans="1:49" ht="25.5" x14ac:dyDescent="0.2">
      <c r="B13" s="237" t="s">
        <v>230</v>
      </c>
      <c r="C13" s="203" t="s">
        <v>37</v>
      </c>
      <c r="D13" s="215"/>
      <c r="E13" s="216"/>
      <c r="F13" s="216"/>
      <c r="G13" s="266"/>
      <c r="H13" s="267"/>
      <c r="I13" s="215"/>
      <c r="J13" s="215"/>
      <c r="K13" s="216"/>
      <c r="L13" s="216"/>
      <c r="M13" s="266"/>
      <c r="N13" s="267"/>
      <c r="O13" s="215"/>
      <c r="P13" s="215">
        <v>3204109</v>
      </c>
      <c r="Q13" s="216">
        <f>P13-122974</f>
        <v>3081135</v>
      </c>
      <c r="R13" s="216"/>
      <c r="S13" s="266"/>
      <c r="T13" s="267"/>
      <c r="U13" s="215"/>
      <c r="V13" s="216"/>
      <c r="W13" s="216"/>
      <c r="X13" s="215"/>
      <c r="Y13" s="216"/>
      <c r="Z13" s="216"/>
      <c r="AA13" s="215"/>
      <c r="AB13" s="216"/>
      <c r="AC13" s="216"/>
      <c r="AD13" s="215"/>
      <c r="AE13" s="268"/>
      <c r="AF13" s="268"/>
      <c r="AG13" s="268"/>
      <c r="AH13" s="268"/>
      <c r="AI13" s="215"/>
      <c r="AJ13" s="268"/>
      <c r="AK13" s="268"/>
      <c r="AL13" s="268"/>
      <c r="AM13" s="268"/>
      <c r="AN13" s="215"/>
      <c r="AO13" s="216"/>
      <c r="AP13" s="216"/>
      <c r="AQ13" s="266"/>
      <c r="AR13" s="267"/>
      <c r="AS13" s="215"/>
      <c r="AT13" s="219"/>
      <c r="AU13" s="219">
        <v>-729742</v>
      </c>
      <c r="AV13" s="288"/>
      <c r="AW13" s="295"/>
    </row>
    <row r="14" spans="1:49" ht="25.5" x14ac:dyDescent="0.2">
      <c r="B14" s="237" t="s">
        <v>231</v>
      </c>
      <c r="C14" s="203" t="s">
        <v>6</v>
      </c>
      <c r="D14" s="215"/>
      <c r="E14" s="216"/>
      <c r="F14" s="216"/>
      <c r="G14" s="265"/>
      <c r="H14" s="268"/>
      <c r="I14" s="215"/>
      <c r="J14" s="215"/>
      <c r="K14" s="216"/>
      <c r="L14" s="216"/>
      <c r="M14" s="265"/>
      <c r="N14" s="268"/>
      <c r="O14" s="215"/>
      <c r="P14" s="215">
        <v>385853</v>
      </c>
      <c r="Q14" s="216">
        <f>P14</f>
        <v>385853</v>
      </c>
      <c r="R14" s="216"/>
      <c r="S14" s="265"/>
      <c r="T14" s="268"/>
      <c r="U14" s="215"/>
      <c r="V14" s="216"/>
      <c r="W14" s="216"/>
      <c r="X14" s="215"/>
      <c r="Y14" s="216"/>
      <c r="Z14" s="216"/>
      <c r="AA14" s="215"/>
      <c r="AB14" s="216"/>
      <c r="AC14" s="216"/>
      <c r="AD14" s="215"/>
      <c r="AE14" s="268"/>
      <c r="AF14" s="268"/>
      <c r="AG14" s="268"/>
      <c r="AH14" s="268"/>
      <c r="AI14" s="215"/>
      <c r="AJ14" s="268"/>
      <c r="AK14" s="268"/>
      <c r="AL14" s="268"/>
      <c r="AM14" s="268"/>
      <c r="AN14" s="215"/>
      <c r="AO14" s="216"/>
      <c r="AP14" s="216"/>
      <c r="AQ14" s="265"/>
      <c r="AR14" s="268"/>
      <c r="AS14" s="215"/>
      <c r="AT14" s="219"/>
      <c r="AU14" s="319">
        <v>21042</v>
      </c>
      <c r="AV14" s="288"/>
      <c r="AW14" s="295"/>
    </row>
    <row r="15" spans="1:49" ht="38.25" x14ac:dyDescent="0.2">
      <c r="B15" s="237" t="s">
        <v>232</v>
      </c>
      <c r="C15" s="203" t="s">
        <v>7</v>
      </c>
      <c r="D15" s="215"/>
      <c r="E15" s="216"/>
      <c r="F15" s="216"/>
      <c r="G15" s="265"/>
      <c r="H15" s="271"/>
      <c r="I15" s="215"/>
      <c r="J15" s="215"/>
      <c r="K15" s="216"/>
      <c r="L15" s="216"/>
      <c r="M15" s="265"/>
      <c r="N15" s="271"/>
      <c r="O15" s="215"/>
      <c r="P15" s="215"/>
      <c r="Q15" s="216"/>
      <c r="R15" s="216"/>
      <c r="S15" s="265"/>
      <c r="T15" s="271"/>
      <c r="U15" s="215"/>
      <c r="V15" s="216"/>
      <c r="W15" s="216"/>
      <c r="X15" s="215"/>
      <c r="Y15" s="216"/>
      <c r="Z15" s="216"/>
      <c r="AA15" s="215"/>
      <c r="AB15" s="216"/>
      <c r="AC15" s="216"/>
      <c r="AD15" s="215"/>
      <c r="AE15" s="268"/>
      <c r="AF15" s="268"/>
      <c r="AG15" s="268"/>
      <c r="AH15" s="271"/>
      <c r="AI15" s="215"/>
      <c r="AJ15" s="268"/>
      <c r="AK15" s="268"/>
      <c r="AL15" s="268"/>
      <c r="AM15" s="271"/>
      <c r="AN15" s="215"/>
      <c r="AO15" s="216"/>
      <c r="AP15" s="216"/>
      <c r="AQ15" s="265"/>
      <c r="AR15" s="271"/>
      <c r="AS15" s="215"/>
      <c r="AT15" s="319"/>
      <c r="AU15" s="319"/>
      <c r="AV15" s="288"/>
      <c r="AW15" s="295"/>
    </row>
    <row r="16" spans="1:49" ht="25.5" x14ac:dyDescent="0.2">
      <c r="B16" s="237" t="s">
        <v>233</v>
      </c>
      <c r="C16" s="203" t="s">
        <v>61</v>
      </c>
      <c r="D16" s="215"/>
      <c r="E16" s="266"/>
      <c r="F16" s="267"/>
      <c r="G16" s="268"/>
      <c r="H16" s="268"/>
      <c r="I16" s="270"/>
      <c r="J16" s="215"/>
      <c r="K16" s="266"/>
      <c r="L16" s="267"/>
      <c r="M16" s="268"/>
      <c r="N16" s="268"/>
      <c r="O16" s="270"/>
      <c r="P16" s="215">
        <v>-17814</v>
      </c>
      <c r="Q16" s="266"/>
      <c r="R16" s="267"/>
      <c r="S16" s="268"/>
      <c r="T16" s="268"/>
      <c r="U16" s="215"/>
      <c r="V16" s="266"/>
      <c r="W16" s="267"/>
      <c r="X16" s="215"/>
      <c r="Y16" s="266"/>
      <c r="Z16" s="267"/>
      <c r="AA16" s="215"/>
      <c r="AB16" s="266"/>
      <c r="AC16" s="267"/>
      <c r="AD16" s="215"/>
      <c r="AE16" s="268"/>
      <c r="AF16" s="268"/>
      <c r="AG16" s="268"/>
      <c r="AH16" s="268"/>
      <c r="AI16" s="215"/>
      <c r="AJ16" s="268"/>
      <c r="AK16" s="268"/>
      <c r="AL16" s="268"/>
      <c r="AM16" s="268"/>
      <c r="AN16" s="215"/>
      <c r="AO16" s="266"/>
      <c r="AP16" s="267"/>
      <c r="AQ16" s="268"/>
      <c r="AR16" s="268"/>
      <c r="AS16" s="215"/>
      <c r="AT16" s="219"/>
      <c r="AU16" s="219"/>
      <c r="AV16" s="288"/>
      <c r="AW16" s="295"/>
    </row>
    <row r="17" spans="1:49" x14ac:dyDescent="0.2">
      <c r="B17" s="237" t="s">
        <v>234</v>
      </c>
      <c r="C17" s="203" t="s">
        <v>62</v>
      </c>
      <c r="D17" s="215"/>
      <c r="E17" s="265"/>
      <c r="F17" s="268"/>
      <c r="G17" s="268"/>
      <c r="H17" s="268"/>
      <c r="I17" s="269"/>
      <c r="J17" s="215"/>
      <c r="K17" s="265"/>
      <c r="L17" s="268"/>
      <c r="M17" s="268"/>
      <c r="N17" s="268"/>
      <c r="O17" s="269"/>
      <c r="P17" s="215"/>
      <c r="Q17" s="265"/>
      <c r="R17" s="268"/>
      <c r="S17" s="268"/>
      <c r="T17" s="268"/>
      <c r="U17" s="215"/>
      <c r="V17" s="265"/>
      <c r="W17" s="268"/>
      <c r="X17" s="215"/>
      <c r="Y17" s="265"/>
      <c r="Z17" s="268"/>
      <c r="AA17" s="215"/>
      <c r="AB17" s="265"/>
      <c r="AC17" s="268"/>
      <c r="AD17" s="215"/>
      <c r="AE17" s="268"/>
      <c r="AF17" s="268"/>
      <c r="AG17" s="268"/>
      <c r="AH17" s="268"/>
      <c r="AI17" s="215"/>
      <c r="AJ17" s="268"/>
      <c r="AK17" s="268"/>
      <c r="AL17" s="268"/>
      <c r="AM17" s="268"/>
      <c r="AN17" s="215"/>
      <c r="AO17" s="265"/>
      <c r="AP17" s="268"/>
      <c r="AQ17" s="268"/>
      <c r="AR17" s="268"/>
      <c r="AS17" s="215"/>
      <c r="AT17" s="219"/>
      <c r="AU17" s="219"/>
      <c r="AV17" s="288"/>
      <c r="AW17" s="295"/>
    </row>
    <row r="18" spans="1:49" x14ac:dyDescent="0.2">
      <c r="B18" s="237" t="s">
        <v>235</v>
      </c>
      <c r="C18" s="203" t="s">
        <v>63</v>
      </c>
      <c r="D18" s="215"/>
      <c r="E18" s="265"/>
      <c r="F18" s="268"/>
      <c r="G18" s="268"/>
      <c r="H18" s="271"/>
      <c r="I18" s="269"/>
      <c r="J18" s="215"/>
      <c r="K18" s="265"/>
      <c r="L18" s="268"/>
      <c r="M18" s="268"/>
      <c r="N18" s="271"/>
      <c r="O18" s="269"/>
      <c r="P18" s="215"/>
      <c r="Q18" s="265"/>
      <c r="R18" s="268"/>
      <c r="S18" s="268"/>
      <c r="T18" s="271"/>
      <c r="U18" s="215"/>
      <c r="V18" s="309"/>
      <c r="W18" s="268"/>
      <c r="X18" s="215"/>
      <c r="Y18" s="309"/>
      <c r="Z18" s="268"/>
      <c r="AA18" s="215"/>
      <c r="AB18" s="309"/>
      <c r="AC18" s="268"/>
      <c r="AD18" s="215"/>
      <c r="AE18" s="268"/>
      <c r="AF18" s="268"/>
      <c r="AG18" s="268"/>
      <c r="AH18" s="271"/>
      <c r="AI18" s="215"/>
      <c r="AJ18" s="268"/>
      <c r="AK18" s="268"/>
      <c r="AL18" s="268"/>
      <c r="AM18" s="271"/>
      <c r="AN18" s="215"/>
      <c r="AO18" s="265"/>
      <c r="AP18" s="268"/>
      <c r="AQ18" s="268"/>
      <c r="AR18" s="271"/>
      <c r="AS18" s="215"/>
      <c r="AT18" s="219"/>
      <c r="AU18" s="219"/>
      <c r="AV18" s="288"/>
      <c r="AW18" s="295"/>
    </row>
    <row r="19" spans="1:49" x14ac:dyDescent="0.2">
      <c r="B19" s="237" t="s">
        <v>236</v>
      </c>
      <c r="C19" s="203" t="s">
        <v>64</v>
      </c>
      <c r="D19" s="215"/>
      <c r="E19" s="265"/>
      <c r="F19" s="268"/>
      <c r="G19" s="268"/>
      <c r="H19" s="268"/>
      <c r="I19" s="269"/>
      <c r="J19" s="215"/>
      <c r="K19" s="265"/>
      <c r="L19" s="268"/>
      <c r="M19" s="268"/>
      <c r="N19" s="268"/>
      <c r="O19" s="269"/>
      <c r="P19" s="215"/>
      <c r="Q19" s="265"/>
      <c r="R19" s="268"/>
      <c r="S19" s="268"/>
      <c r="T19" s="268"/>
      <c r="U19" s="215"/>
      <c r="V19" s="265"/>
      <c r="W19" s="268"/>
      <c r="X19" s="215"/>
      <c r="Y19" s="265"/>
      <c r="Z19" s="268"/>
      <c r="AA19" s="215"/>
      <c r="AB19" s="265"/>
      <c r="AC19" s="268"/>
      <c r="AD19" s="215"/>
      <c r="AE19" s="268"/>
      <c r="AF19" s="268"/>
      <c r="AG19" s="268"/>
      <c r="AH19" s="268"/>
      <c r="AI19" s="215"/>
      <c r="AJ19" s="268"/>
      <c r="AK19" s="268"/>
      <c r="AL19" s="268"/>
      <c r="AM19" s="268"/>
      <c r="AN19" s="215"/>
      <c r="AO19" s="265"/>
      <c r="AP19" s="268"/>
      <c r="AQ19" s="268"/>
      <c r="AR19" s="268"/>
      <c r="AS19" s="215"/>
      <c r="AT19" s="219"/>
      <c r="AU19" s="219"/>
      <c r="AV19" s="288"/>
      <c r="AW19" s="295"/>
    </row>
    <row r="20" spans="1:49" x14ac:dyDescent="0.2">
      <c r="B20" s="237" t="s">
        <v>237</v>
      </c>
      <c r="C20" s="203" t="s">
        <v>65</v>
      </c>
      <c r="D20" s="215"/>
      <c r="E20" s="265"/>
      <c r="F20" s="268"/>
      <c r="G20" s="268"/>
      <c r="H20" s="268"/>
      <c r="I20" s="269"/>
      <c r="J20" s="215"/>
      <c r="K20" s="265"/>
      <c r="L20" s="268"/>
      <c r="M20" s="268"/>
      <c r="N20" s="268"/>
      <c r="O20" s="269"/>
      <c r="P20" s="215"/>
      <c r="Q20" s="265"/>
      <c r="R20" s="268"/>
      <c r="S20" s="268"/>
      <c r="T20" s="268"/>
      <c r="U20" s="215"/>
      <c r="V20" s="265"/>
      <c r="W20" s="268"/>
      <c r="X20" s="215"/>
      <c r="Y20" s="265"/>
      <c r="Z20" s="268"/>
      <c r="AA20" s="215"/>
      <c r="AB20" s="265"/>
      <c r="AC20" s="268"/>
      <c r="AD20" s="215"/>
      <c r="AE20" s="268"/>
      <c r="AF20" s="268"/>
      <c r="AG20" s="268"/>
      <c r="AH20" s="268"/>
      <c r="AI20" s="215"/>
      <c r="AJ20" s="268"/>
      <c r="AK20" s="268"/>
      <c r="AL20" s="268"/>
      <c r="AM20" s="268"/>
      <c r="AN20" s="215"/>
      <c r="AO20" s="265"/>
      <c r="AP20" s="268"/>
      <c r="AQ20" s="268"/>
      <c r="AR20" s="268"/>
      <c r="AS20" s="215"/>
      <c r="AT20" s="219"/>
      <c r="AU20" s="219"/>
      <c r="AV20" s="288"/>
      <c r="AW20" s="295"/>
    </row>
    <row r="21" spans="1:49" x14ac:dyDescent="0.2">
      <c r="B21" s="237" t="s">
        <v>238</v>
      </c>
      <c r="C21" s="203" t="s">
        <v>66</v>
      </c>
      <c r="D21" s="215"/>
      <c r="E21" s="265"/>
      <c r="F21" s="268"/>
      <c r="G21" s="268"/>
      <c r="H21" s="268"/>
      <c r="I21" s="269"/>
      <c r="J21" s="215"/>
      <c r="K21" s="265"/>
      <c r="L21" s="268"/>
      <c r="M21" s="268"/>
      <c r="N21" s="268"/>
      <c r="O21" s="269"/>
      <c r="P21" s="215"/>
      <c r="Q21" s="265"/>
      <c r="R21" s="268"/>
      <c r="S21" s="268"/>
      <c r="T21" s="268"/>
      <c r="U21" s="215"/>
      <c r="V21" s="265"/>
      <c r="W21" s="268"/>
      <c r="X21" s="215"/>
      <c r="Y21" s="265"/>
      <c r="Z21" s="268"/>
      <c r="AA21" s="215"/>
      <c r="AB21" s="265"/>
      <c r="AC21" s="268"/>
      <c r="AD21" s="215"/>
      <c r="AE21" s="268"/>
      <c r="AF21" s="268"/>
      <c r="AG21" s="268"/>
      <c r="AH21" s="268"/>
      <c r="AI21" s="215"/>
      <c r="AJ21" s="268"/>
      <c r="AK21" s="268"/>
      <c r="AL21" s="268"/>
      <c r="AM21" s="268"/>
      <c r="AN21" s="215"/>
      <c r="AO21" s="265"/>
      <c r="AP21" s="268"/>
      <c r="AQ21" s="268"/>
      <c r="AR21" s="268"/>
      <c r="AS21" s="215"/>
      <c r="AT21" s="219"/>
      <c r="AU21" s="219"/>
      <c r="AV21" s="288"/>
      <c r="AW21" s="295"/>
    </row>
    <row r="22" spans="1:49" ht="25.5" x14ac:dyDescent="0.2">
      <c r="B22" s="237" t="s">
        <v>492</v>
      </c>
      <c r="C22" s="203"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8"/>
      <c r="AF22" s="268"/>
      <c r="AG22" s="268"/>
      <c r="AH22" s="268"/>
      <c r="AI22" s="220"/>
      <c r="AJ22" s="268"/>
      <c r="AK22" s="268"/>
      <c r="AL22" s="268"/>
      <c r="AM22" s="268"/>
      <c r="AN22" s="220"/>
      <c r="AO22" s="221"/>
      <c r="AP22" s="221"/>
      <c r="AQ22" s="221"/>
      <c r="AR22" s="221"/>
      <c r="AS22" s="220"/>
      <c r="AT22" s="222"/>
      <c r="AU22" s="222"/>
      <c r="AV22" s="288"/>
      <c r="AW22" s="295"/>
    </row>
    <row r="23" spans="1:49" ht="33" x14ac:dyDescent="0.2">
      <c r="B23" s="238"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5"/>
    </row>
    <row r="24" spans="1:49" s="5" customFormat="1" ht="25.5" x14ac:dyDescent="0.2">
      <c r="A24" s="35"/>
      <c r="B24" s="239" t="s">
        <v>240</v>
      </c>
      <c r="C24" s="202"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3"/>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8"/>
      <c r="AF25" s="268"/>
      <c r="AG25" s="268"/>
      <c r="AH25" s="271"/>
      <c r="AI25" s="215"/>
      <c r="AJ25" s="268"/>
      <c r="AK25" s="268"/>
      <c r="AL25" s="268"/>
      <c r="AM25" s="271"/>
      <c r="AN25" s="215"/>
      <c r="AO25" s="216"/>
      <c r="AP25" s="216"/>
      <c r="AQ25" s="216"/>
      <c r="AR25" s="216"/>
      <c r="AS25" s="215"/>
      <c r="AT25" s="219"/>
      <c r="AU25" s="219"/>
      <c r="AV25" s="219"/>
      <c r="AW25" s="295"/>
    </row>
    <row r="26" spans="1:49" s="5" customFormat="1" x14ac:dyDescent="0.2">
      <c r="A26" s="35"/>
      <c r="B26" s="240" t="s">
        <v>242</v>
      </c>
      <c r="C26" s="203"/>
      <c r="D26" s="215"/>
      <c r="E26" s="216"/>
      <c r="F26" s="216"/>
      <c r="G26" s="216"/>
      <c r="H26" s="216"/>
      <c r="I26" s="215"/>
      <c r="J26" s="215"/>
      <c r="K26" s="216"/>
      <c r="L26" s="216"/>
      <c r="M26" s="216"/>
      <c r="N26" s="216"/>
      <c r="O26" s="215"/>
      <c r="P26" s="215">
        <v>12898</v>
      </c>
      <c r="Q26" s="395">
        <v>12898</v>
      </c>
      <c r="R26" s="216"/>
      <c r="S26" s="216"/>
      <c r="T26" s="216"/>
      <c r="U26" s="215"/>
      <c r="V26" s="216"/>
      <c r="W26" s="216"/>
      <c r="X26" s="215"/>
      <c r="Y26" s="216"/>
      <c r="Z26" s="216"/>
      <c r="AA26" s="215"/>
      <c r="AB26" s="216"/>
      <c r="AC26" s="216"/>
      <c r="AD26" s="215"/>
      <c r="AE26" s="268"/>
      <c r="AF26" s="268"/>
      <c r="AG26" s="268"/>
      <c r="AH26" s="268"/>
      <c r="AI26" s="215"/>
      <c r="AJ26" s="268"/>
      <c r="AK26" s="268"/>
      <c r="AL26" s="268"/>
      <c r="AM26" s="268"/>
      <c r="AN26" s="215"/>
      <c r="AO26" s="216"/>
      <c r="AP26" s="216"/>
      <c r="AQ26" s="216"/>
      <c r="AR26" s="216"/>
      <c r="AS26" s="215"/>
      <c r="AT26" s="219"/>
      <c r="AU26" s="219"/>
      <c r="AV26" s="219"/>
      <c r="AW26" s="295"/>
    </row>
    <row r="27" spans="1:49" s="5" customFormat="1" x14ac:dyDescent="0.2">
      <c r="B27" s="240" t="s">
        <v>243</v>
      </c>
      <c r="C27" s="203"/>
      <c r="D27" s="215"/>
      <c r="E27" s="216"/>
      <c r="F27" s="216"/>
      <c r="G27" s="216"/>
      <c r="H27" s="216"/>
      <c r="I27" s="215"/>
      <c r="J27" s="215"/>
      <c r="K27" s="216"/>
      <c r="L27" s="216"/>
      <c r="M27" s="216"/>
      <c r="N27" s="216"/>
      <c r="O27" s="215"/>
      <c r="P27" s="215">
        <v>295390</v>
      </c>
      <c r="Q27" s="395">
        <v>295390</v>
      </c>
      <c r="R27" s="216"/>
      <c r="S27" s="216"/>
      <c r="T27" s="216"/>
      <c r="U27" s="215"/>
      <c r="V27" s="216"/>
      <c r="W27" s="216"/>
      <c r="X27" s="215"/>
      <c r="Y27" s="216"/>
      <c r="Z27" s="216"/>
      <c r="AA27" s="215"/>
      <c r="AB27" s="216"/>
      <c r="AC27" s="216"/>
      <c r="AD27" s="215"/>
      <c r="AE27" s="268"/>
      <c r="AF27" s="268"/>
      <c r="AG27" s="268"/>
      <c r="AH27" s="268"/>
      <c r="AI27" s="215"/>
      <c r="AJ27" s="268"/>
      <c r="AK27" s="268"/>
      <c r="AL27" s="268"/>
      <c r="AM27" s="268"/>
      <c r="AN27" s="215"/>
      <c r="AO27" s="216"/>
      <c r="AP27" s="216"/>
      <c r="AQ27" s="216"/>
      <c r="AR27" s="216"/>
      <c r="AS27" s="215"/>
      <c r="AT27" s="219"/>
      <c r="AU27" s="219">
        <v>176279</v>
      </c>
      <c r="AV27" s="291"/>
      <c r="AW27" s="295"/>
    </row>
    <row r="28" spans="1:49" s="5" customFormat="1" x14ac:dyDescent="0.2">
      <c r="A28" s="35"/>
      <c r="B28" s="240" t="s">
        <v>244</v>
      </c>
      <c r="C28" s="203"/>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8"/>
      <c r="AF28" s="268"/>
      <c r="AG28" s="268"/>
      <c r="AH28" s="268"/>
      <c r="AI28" s="215"/>
      <c r="AJ28" s="268"/>
      <c r="AK28" s="268"/>
      <c r="AL28" s="268"/>
      <c r="AM28" s="268"/>
      <c r="AN28" s="215"/>
      <c r="AO28" s="216"/>
      <c r="AP28" s="216"/>
      <c r="AQ28" s="216"/>
      <c r="AR28" s="216"/>
      <c r="AS28" s="215"/>
      <c r="AT28" s="219"/>
      <c r="AU28" s="219"/>
      <c r="AV28" s="219"/>
      <c r="AW28" s="295"/>
    </row>
    <row r="29" spans="1:49" ht="38.25" x14ac:dyDescent="0.2">
      <c r="B29" s="241" t="s">
        <v>245</v>
      </c>
      <c r="C29" s="203" t="s">
        <v>204</v>
      </c>
      <c r="D29" s="303"/>
      <c r="E29" s="304"/>
      <c r="F29" s="304"/>
      <c r="G29" s="304"/>
      <c r="H29" s="304"/>
      <c r="I29" s="303"/>
      <c r="J29" s="303"/>
      <c r="K29" s="304"/>
      <c r="L29" s="304"/>
      <c r="M29" s="304"/>
      <c r="N29" s="304"/>
      <c r="O29" s="303"/>
      <c r="P29" s="209"/>
      <c r="Q29" s="206"/>
      <c r="R29" s="206"/>
      <c r="S29" s="206"/>
      <c r="T29" s="206"/>
      <c r="U29" s="209"/>
      <c r="V29" s="206"/>
      <c r="W29" s="206"/>
      <c r="X29" s="209"/>
      <c r="Y29" s="206"/>
      <c r="Z29" s="206"/>
      <c r="AA29" s="209"/>
      <c r="AB29" s="206"/>
      <c r="AC29" s="206"/>
      <c r="AD29" s="209"/>
      <c r="AE29" s="276"/>
      <c r="AF29" s="276"/>
      <c r="AG29" s="276"/>
      <c r="AH29" s="276"/>
      <c r="AI29" s="209"/>
      <c r="AJ29" s="276"/>
      <c r="AK29" s="276"/>
      <c r="AL29" s="276"/>
      <c r="AM29" s="276"/>
      <c r="AN29" s="209"/>
      <c r="AO29" s="206"/>
      <c r="AP29" s="206"/>
      <c r="AQ29" s="206"/>
      <c r="AR29" s="206"/>
      <c r="AS29" s="209"/>
      <c r="AT29" s="211"/>
      <c r="AU29" s="211"/>
      <c r="AV29" s="292"/>
      <c r="AW29" s="296"/>
    </row>
    <row r="30" spans="1:49" x14ac:dyDescent="0.2">
      <c r="B30" s="240" t="s">
        <v>246</v>
      </c>
      <c r="C30" s="203"/>
      <c r="D30" s="215"/>
      <c r="E30" s="216"/>
      <c r="F30" s="216"/>
      <c r="G30" s="216"/>
      <c r="H30" s="216"/>
      <c r="I30" s="215"/>
      <c r="J30" s="215"/>
      <c r="K30" s="216"/>
      <c r="L30" s="216"/>
      <c r="M30" s="216"/>
      <c r="N30" s="216"/>
      <c r="O30" s="215"/>
      <c r="P30" s="215">
        <v>76240</v>
      </c>
      <c r="Q30" s="395">
        <v>76240</v>
      </c>
      <c r="R30" s="216"/>
      <c r="S30" s="216"/>
      <c r="T30" s="216"/>
      <c r="U30" s="215"/>
      <c r="V30" s="216"/>
      <c r="W30" s="216"/>
      <c r="X30" s="215"/>
      <c r="Y30" s="216"/>
      <c r="Z30" s="216"/>
      <c r="AA30" s="215"/>
      <c r="AB30" s="216"/>
      <c r="AC30" s="216"/>
      <c r="AD30" s="215"/>
      <c r="AE30" s="268"/>
      <c r="AF30" s="268"/>
      <c r="AG30" s="268"/>
      <c r="AH30" s="268"/>
      <c r="AI30" s="215"/>
      <c r="AJ30" s="268"/>
      <c r="AK30" s="268"/>
      <c r="AL30" s="268"/>
      <c r="AM30" s="268"/>
      <c r="AN30" s="215"/>
      <c r="AO30" s="216"/>
      <c r="AP30" s="216"/>
      <c r="AQ30" s="216"/>
      <c r="AR30" s="216"/>
      <c r="AS30" s="215"/>
      <c r="AT30" s="219"/>
      <c r="AU30" s="219"/>
      <c r="AV30" s="219"/>
      <c r="AW30" s="295"/>
    </row>
    <row r="31" spans="1:49" x14ac:dyDescent="0.2">
      <c r="B31" s="240" t="s">
        <v>247</v>
      </c>
      <c r="C31" s="203"/>
      <c r="D31" s="215"/>
      <c r="E31" s="216"/>
      <c r="F31" s="216"/>
      <c r="G31" s="216"/>
      <c r="H31" s="216"/>
      <c r="I31" s="215"/>
      <c r="J31" s="215"/>
      <c r="K31" s="216"/>
      <c r="L31" s="216"/>
      <c r="M31" s="216"/>
      <c r="N31" s="216"/>
      <c r="O31" s="215"/>
      <c r="P31" s="215">
        <v>703550</v>
      </c>
      <c r="Q31" s="395">
        <f>703550+6025</f>
        <v>709575</v>
      </c>
      <c r="R31" s="216"/>
      <c r="S31" s="216"/>
      <c r="T31" s="216"/>
      <c r="U31" s="215"/>
      <c r="V31" s="216"/>
      <c r="W31" s="216"/>
      <c r="X31" s="215"/>
      <c r="Y31" s="216"/>
      <c r="Z31" s="216"/>
      <c r="AA31" s="215"/>
      <c r="AB31" s="216"/>
      <c r="AC31" s="216"/>
      <c r="AD31" s="215"/>
      <c r="AE31" s="268"/>
      <c r="AF31" s="268"/>
      <c r="AG31" s="268"/>
      <c r="AH31" s="268"/>
      <c r="AI31" s="215"/>
      <c r="AJ31" s="268"/>
      <c r="AK31" s="268"/>
      <c r="AL31" s="268"/>
      <c r="AM31" s="268"/>
      <c r="AN31" s="215"/>
      <c r="AO31" s="216"/>
      <c r="AP31" s="216"/>
      <c r="AQ31" s="216"/>
      <c r="AR31" s="216"/>
      <c r="AS31" s="215"/>
      <c r="AT31" s="219"/>
      <c r="AU31" s="219"/>
      <c r="AV31" s="219"/>
      <c r="AW31" s="295"/>
    </row>
    <row r="32" spans="1:49" ht="13.9" customHeight="1" x14ac:dyDescent="0.2">
      <c r="B32" s="240" t="s">
        <v>248</v>
      </c>
      <c r="C32" s="203"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8"/>
      <c r="AF32" s="268"/>
      <c r="AG32" s="268"/>
      <c r="AH32" s="268"/>
      <c r="AI32" s="215"/>
      <c r="AJ32" s="268"/>
      <c r="AK32" s="268"/>
      <c r="AL32" s="268"/>
      <c r="AM32" s="268"/>
      <c r="AN32" s="215"/>
      <c r="AO32" s="216"/>
      <c r="AP32" s="216"/>
      <c r="AQ32" s="216"/>
      <c r="AR32" s="216"/>
      <c r="AS32" s="215"/>
      <c r="AT32" s="219"/>
      <c r="AU32" s="219"/>
      <c r="AV32" s="219"/>
      <c r="AW32" s="295"/>
    </row>
    <row r="33" spans="1:49" x14ac:dyDescent="0.2">
      <c r="A33" s="3"/>
      <c r="B33" s="241" t="s">
        <v>249</v>
      </c>
      <c r="C33" s="203" t="s">
        <v>14</v>
      </c>
      <c r="D33" s="303"/>
      <c r="E33" s="304"/>
      <c r="F33" s="304"/>
      <c r="G33" s="304"/>
      <c r="H33" s="304"/>
      <c r="I33" s="303"/>
      <c r="J33" s="209"/>
      <c r="K33" s="206"/>
      <c r="L33" s="206"/>
      <c r="M33" s="206"/>
      <c r="N33" s="206"/>
      <c r="O33" s="209"/>
      <c r="P33" s="209"/>
      <c r="Q33" s="206"/>
      <c r="R33" s="206"/>
      <c r="S33" s="206"/>
      <c r="T33" s="206"/>
      <c r="U33" s="209"/>
      <c r="V33" s="206"/>
      <c r="W33" s="206"/>
      <c r="X33" s="209"/>
      <c r="Y33" s="206"/>
      <c r="Z33" s="206"/>
      <c r="AA33" s="209"/>
      <c r="AB33" s="206"/>
      <c r="AC33" s="206"/>
      <c r="AD33" s="209"/>
      <c r="AE33" s="276"/>
      <c r="AF33" s="276"/>
      <c r="AG33" s="276"/>
      <c r="AH33" s="276"/>
      <c r="AI33" s="209"/>
      <c r="AJ33" s="276"/>
      <c r="AK33" s="276"/>
      <c r="AL33" s="276"/>
      <c r="AM33" s="276"/>
      <c r="AN33" s="209"/>
      <c r="AO33" s="206"/>
      <c r="AP33" s="206"/>
      <c r="AQ33" s="206"/>
      <c r="AR33" s="206"/>
      <c r="AS33" s="209"/>
      <c r="AT33" s="211"/>
      <c r="AU33" s="211"/>
      <c r="AV33" s="292"/>
      <c r="AW33" s="296"/>
    </row>
    <row r="34" spans="1:49" x14ac:dyDescent="0.2">
      <c r="B34" s="240" t="s">
        <v>250</v>
      </c>
      <c r="C34" s="203"/>
      <c r="D34" s="215"/>
      <c r="E34" s="216"/>
      <c r="F34" s="216"/>
      <c r="G34" s="216"/>
      <c r="H34" s="216"/>
      <c r="I34" s="215"/>
      <c r="J34" s="215"/>
      <c r="K34" s="216"/>
      <c r="L34" s="216"/>
      <c r="M34" s="216"/>
      <c r="N34" s="216"/>
      <c r="O34" s="215"/>
      <c r="P34" s="215">
        <v>303467</v>
      </c>
      <c r="Q34" s="395">
        <v>303467</v>
      </c>
      <c r="R34" s="216"/>
      <c r="S34" s="216"/>
      <c r="T34" s="216"/>
      <c r="U34" s="215"/>
      <c r="V34" s="216"/>
      <c r="W34" s="216"/>
      <c r="X34" s="215"/>
      <c r="Y34" s="216"/>
      <c r="Z34" s="216"/>
      <c r="AA34" s="215"/>
      <c r="AB34" s="216"/>
      <c r="AC34" s="216"/>
      <c r="AD34" s="215"/>
      <c r="AE34" s="268"/>
      <c r="AF34" s="268"/>
      <c r="AG34" s="268"/>
      <c r="AH34" s="268"/>
      <c r="AI34" s="215"/>
      <c r="AJ34" s="268"/>
      <c r="AK34" s="268"/>
      <c r="AL34" s="268"/>
      <c r="AM34" s="268"/>
      <c r="AN34" s="215"/>
      <c r="AO34" s="216"/>
      <c r="AP34" s="216"/>
      <c r="AQ34" s="216"/>
      <c r="AR34" s="216"/>
      <c r="AS34" s="269"/>
      <c r="AT34" s="219"/>
      <c r="AU34" s="219"/>
      <c r="AV34" s="219"/>
      <c r="AW34" s="295"/>
    </row>
    <row r="35" spans="1:49" x14ac:dyDescent="0.2">
      <c r="B35" s="240" t="s">
        <v>251</v>
      </c>
      <c r="C35" s="203"/>
      <c r="D35" s="215"/>
      <c r="E35" s="216"/>
      <c r="F35" s="216"/>
      <c r="G35" s="216"/>
      <c r="H35" s="216"/>
      <c r="I35" s="215"/>
      <c r="J35" s="215"/>
      <c r="K35" s="216"/>
      <c r="L35" s="216"/>
      <c r="M35" s="216"/>
      <c r="N35" s="216"/>
      <c r="O35" s="215"/>
      <c r="P35" s="215">
        <v>31187</v>
      </c>
      <c r="Q35" s="395">
        <v>31187</v>
      </c>
      <c r="R35" s="216"/>
      <c r="S35" s="216"/>
      <c r="T35" s="216"/>
      <c r="U35" s="215"/>
      <c r="V35" s="216"/>
      <c r="W35" s="216"/>
      <c r="X35" s="215"/>
      <c r="Y35" s="216"/>
      <c r="Z35" s="216"/>
      <c r="AA35" s="215"/>
      <c r="AB35" s="216"/>
      <c r="AC35" s="216"/>
      <c r="AD35" s="215"/>
      <c r="AE35" s="268"/>
      <c r="AF35" s="268"/>
      <c r="AG35" s="268"/>
      <c r="AH35" s="268"/>
      <c r="AI35" s="215"/>
      <c r="AJ35" s="268"/>
      <c r="AK35" s="268"/>
      <c r="AL35" s="268"/>
      <c r="AM35" s="268"/>
      <c r="AN35" s="215"/>
      <c r="AO35" s="216"/>
      <c r="AP35" s="216"/>
      <c r="AQ35" s="216"/>
      <c r="AR35" s="216"/>
      <c r="AS35" s="215"/>
      <c r="AT35" s="219"/>
      <c r="AU35" s="219"/>
      <c r="AV35" s="219"/>
      <c r="AW35" s="295"/>
    </row>
    <row r="36" spans="1:49" ht="16.5" x14ac:dyDescent="0.2">
      <c r="B36" s="238"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5"/>
    </row>
    <row r="37" spans="1:49" x14ac:dyDescent="0.2">
      <c r="B37" s="242" t="s">
        <v>253</v>
      </c>
      <c r="C37" s="202" t="s">
        <v>15</v>
      </c>
      <c r="D37" s="223"/>
      <c r="E37" s="224"/>
      <c r="F37" s="224"/>
      <c r="G37" s="224"/>
      <c r="H37" s="224"/>
      <c r="I37" s="223"/>
      <c r="J37" s="223"/>
      <c r="K37" s="224"/>
      <c r="L37" s="224"/>
      <c r="M37" s="224"/>
      <c r="N37" s="224"/>
      <c r="O37" s="223"/>
      <c r="P37" s="223">
        <v>39182</v>
      </c>
      <c r="Q37" s="399">
        <v>39182</v>
      </c>
      <c r="R37" s="224"/>
      <c r="S37" s="224"/>
      <c r="T37" s="224"/>
      <c r="U37" s="223"/>
      <c r="V37" s="224"/>
      <c r="W37" s="224"/>
      <c r="X37" s="223"/>
      <c r="Y37" s="224"/>
      <c r="Z37" s="224"/>
      <c r="AA37" s="223"/>
      <c r="AB37" s="224"/>
      <c r="AC37" s="224"/>
      <c r="AD37" s="223"/>
      <c r="AE37" s="272"/>
      <c r="AF37" s="272"/>
      <c r="AG37" s="272"/>
      <c r="AH37" s="273"/>
      <c r="AI37" s="223"/>
      <c r="AJ37" s="272"/>
      <c r="AK37" s="272"/>
      <c r="AL37" s="272"/>
      <c r="AM37" s="273"/>
      <c r="AN37" s="223"/>
      <c r="AO37" s="224"/>
      <c r="AP37" s="224"/>
      <c r="AQ37" s="224"/>
      <c r="AR37" s="224"/>
      <c r="AS37" s="223"/>
      <c r="AT37" s="225"/>
      <c r="AU37" s="225">
        <v>31223</v>
      </c>
      <c r="AV37" s="225">
        <v>350180</v>
      </c>
      <c r="AW37" s="294"/>
    </row>
    <row r="38" spans="1:49" x14ac:dyDescent="0.2">
      <c r="B38" s="237" t="s">
        <v>254</v>
      </c>
      <c r="C38" s="203" t="s">
        <v>16</v>
      </c>
      <c r="D38" s="215"/>
      <c r="E38" s="216"/>
      <c r="F38" s="216"/>
      <c r="G38" s="216"/>
      <c r="H38" s="216"/>
      <c r="I38" s="215"/>
      <c r="J38" s="215"/>
      <c r="K38" s="216"/>
      <c r="L38" s="216"/>
      <c r="M38" s="216"/>
      <c r="N38" s="216"/>
      <c r="O38" s="215"/>
      <c r="P38" s="215">
        <v>259</v>
      </c>
      <c r="Q38" s="395">
        <v>259</v>
      </c>
      <c r="R38" s="216"/>
      <c r="S38" s="216"/>
      <c r="T38" s="216"/>
      <c r="U38" s="215"/>
      <c r="V38" s="216"/>
      <c r="W38" s="216"/>
      <c r="X38" s="215"/>
      <c r="Y38" s="216"/>
      <c r="Z38" s="216"/>
      <c r="AA38" s="215"/>
      <c r="AB38" s="216"/>
      <c r="AC38" s="216"/>
      <c r="AD38" s="215"/>
      <c r="AE38" s="268"/>
      <c r="AF38" s="268"/>
      <c r="AG38" s="268"/>
      <c r="AH38" s="268"/>
      <c r="AI38" s="215"/>
      <c r="AJ38" s="268"/>
      <c r="AK38" s="268"/>
      <c r="AL38" s="268"/>
      <c r="AM38" s="268"/>
      <c r="AN38" s="215"/>
      <c r="AO38" s="216"/>
      <c r="AP38" s="216"/>
      <c r="AQ38" s="216"/>
      <c r="AR38" s="216"/>
      <c r="AS38" s="215"/>
      <c r="AT38" s="219"/>
      <c r="AU38" s="219">
        <v>990</v>
      </c>
      <c r="AV38" s="219">
        <v>116750</v>
      </c>
      <c r="AW38" s="295"/>
    </row>
    <row r="39" spans="1:49" x14ac:dyDescent="0.2">
      <c r="B39" s="240" t="s">
        <v>255</v>
      </c>
      <c r="C39" s="203" t="s">
        <v>17</v>
      </c>
      <c r="D39" s="215"/>
      <c r="E39" s="216"/>
      <c r="F39" s="216"/>
      <c r="G39" s="216"/>
      <c r="H39" s="216"/>
      <c r="I39" s="215"/>
      <c r="J39" s="215"/>
      <c r="K39" s="216"/>
      <c r="L39" s="216"/>
      <c r="M39" s="216"/>
      <c r="N39" s="216"/>
      <c r="O39" s="215"/>
      <c r="P39" s="215">
        <v>1919</v>
      </c>
      <c r="Q39" s="395">
        <v>1919</v>
      </c>
      <c r="R39" s="216"/>
      <c r="S39" s="216"/>
      <c r="T39" s="216"/>
      <c r="U39" s="215"/>
      <c r="V39" s="216"/>
      <c r="W39" s="216"/>
      <c r="X39" s="215"/>
      <c r="Y39" s="216"/>
      <c r="Z39" s="216"/>
      <c r="AA39" s="215"/>
      <c r="AB39" s="216"/>
      <c r="AC39" s="216"/>
      <c r="AD39" s="215"/>
      <c r="AE39" s="268"/>
      <c r="AF39" s="268"/>
      <c r="AG39" s="268"/>
      <c r="AH39" s="268"/>
      <c r="AI39" s="215"/>
      <c r="AJ39" s="268"/>
      <c r="AK39" s="268"/>
      <c r="AL39" s="268"/>
      <c r="AM39" s="268"/>
      <c r="AN39" s="215"/>
      <c r="AO39" s="216"/>
      <c r="AP39" s="216"/>
      <c r="AQ39" s="216"/>
      <c r="AR39" s="216"/>
      <c r="AS39" s="215"/>
      <c r="AT39" s="219"/>
      <c r="AU39" s="219">
        <v>13095</v>
      </c>
      <c r="AV39" s="219">
        <v>68416</v>
      </c>
      <c r="AW39" s="295"/>
    </row>
    <row r="40" spans="1:49" x14ac:dyDescent="0.2">
      <c r="B40" s="240" t="s">
        <v>256</v>
      </c>
      <c r="C40" s="203" t="s">
        <v>38</v>
      </c>
      <c r="D40" s="215"/>
      <c r="E40" s="216"/>
      <c r="F40" s="216"/>
      <c r="G40" s="216"/>
      <c r="H40" s="216"/>
      <c r="I40" s="215"/>
      <c r="J40" s="215"/>
      <c r="K40" s="216"/>
      <c r="L40" s="216"/>
      <c r="M40" s="216"/>
      <c r="N40" s="216"/>
      <c r="O40" s="215"/>
      <c r="P40" s="215">
        <v>7415</v>
      </c>
      <c r="Q40" s="395">
        <v>7415</v>
      </c>
      <c r="R40" s="216"/>
      <c r="S40" s="216"/>
      <c r="T40" s="216"/>
      <c r="U40" s="215"/>
      <c r="V40" s="216"/>
      <c r="W40" s="216"/>
      <c r="X40" s="215"/>
      <c r="Y40" s="216"/>
      <c r="Z40" s="216"/>
      <c r="AA40" s="215"/>
      <c r="AB40" s="216"/>
      <c r="AC40" s="216"/>
      <c r="AD40" s="215"/>
      <c r="AE40" s="268"/>
      <c r="AF40" s="268"/>
      <c r="AG40" s="268"/>
      <c r="AH40" s="268"/>
      <c r="AI40" s="215"/>
      <c r="AJ40" s="268"/>
      <c r="AK40" s="268"/>
      <c r="AL40" s="268"/>
      <c r="AM40" s="268"/>
      <c r="AN40" s="215"/>
      <c r="AO40" s="216"/>
      <c r="AP40" s="216"/>
      <c r="AQ40" s="216"/>
      <c r="AR40" s="216"/>
      <c r="AS40" s="215"/>
      <c r="AT40" s="219"/>
      <c r="AU40" s="219">
        <v>23210</v>
      </c>
      <c r="AV40" s="219">
        <v>164114</v>
      </c>
      <c r="AW40" s="295"/>
    </row>
    <row r="41" spans="1:49" s="5" customFormat="1" ht="25.5" x14ac:dyDescent="0.2">
      <c r="A41" s="35"/>
      <c r="B41" s="240" t="s">
        <v>257</v>
      </c>
      <c r="C41" s="203" t="s">
        <v>129</v>
      </c>
      <c r="D41" s="215"/>
      <c r="E41" s="216"/>
      <c r="F41" s="216"/>
      <c r="G41" s="216"/>
      <c r="H41" s="216"/>
      <c r="I41" s="215"/>
      <c r="J41" s="215"/>
      <c r="K41" s="216"/>
      <c r="L41" s="216"/>
      <c r="M41" s="216"/>
      <c r="N41" s="216"/>
      <c r="O41" s="215"/>
      <c r="P41" s="215">
        <v>12804</v>
      </c>
      <c r="Q41" s="395">
        <v>12804</v>
      </c>
      <c r="R41" s="216"/>
      <c r="S41" s="216"/>
      <c r="T41" s="216"/>
      <c r="U41" s="215"/>
      <c r="V41" s="216"/>
      <c r="W41" s="216"/>
      <c r="X41" s="215"/>
      <c r="Y41" s="216"/>
      <c r="Z41" s="216"/>
      <c r="AA41" s="215"/>
      <c r="AB41" s="216"/>
      <c r="AC41" s="216"/>
      <c r="AD41" s="215"/>
      <c r="AE41" s="268"/>
      <c r="AF41" s="268"/>
      <c r="AG41" s="268"/>
      <c r="AH41" s="268"/>
      <c r="AI41" s="215"/>
      <c r="AJ41" s="268"/>
      <c r="AK41" s="268"/>
      <c r="AL41" s="268"/>
      <c r="AM41" s="268"/>
      <c r="AN41" s="215"/>
      <c r="AO41" s="216"/>
      <c r="AP41" s="216"/>
      <c r="AQ41" s="216"/>
      <c r="AR41" s="216"/>
      <c r="AS41" s="215"/>
      <c r="AT41" s="219"/>
      <c r="AU41" s="219">
        <v>59305</v>
      </c>
      <c r="AV41" s="219">
        <v>74473</v>
      </c>
      <c r="AW41" s="295"/>
    </row>
    <row r="42" spans="1:49" s="5" customFormat="1" ht="24.95" customHeight="1" x14ac:dyDescent="0.2">
      <c r="A42" s="35"/>
      <c r="B42" s="237" t="s">
        <v>258</v>
      </c>
      <c r="C42" s="203" t="s">
        <v>87</v>
      </c>
      <c r="D42" s="215"/>
      <c r="E42" s="216"/>
      <c r="F42" s="216"/>
      <c r="G42" s="216"/>
      <c r="H42" s="216"/>
      <c r="I42" s="215"/>
      <c r="J42" s="215"/>
      <c r="K42" s="216"/>
      <c r="L42" s="216"/>
      <c r="M42" s="216"/>
      <c r="N42" s="216"/>
      <c r="O42" s="215"/>
      <c r="P42" s="215"/>
      <c r="Q42" s="395"/>
      <c r="R42" s="216"/>
      <c r="S42" s="216"/>
      <c r="T42" s="216"/>
      <c r="U42" s="215"/>
      <c r="V42" s="216"/>
      <c r="W42" s="216"/>
      <c r="X42" s="215"/>
      <c r="Y42" s="216"/>
      <c r="Z42" s="216"/>
      <c r="AA42" s="215"/>
      <c r="AB42" s="216"/>
      <c r="AC42" s="216"/>
      <c r="AD42" s="215"/>
      <c r="AE42" s="268"/>
      <c r="AF42" s="268"/>
      <c r="AG42" s="268"/>
      <c r="AH42" s="268"/>
      <c r="AI42" s="215"/>
      <c r="AJ42" s="268"/>
      <c r="AK42" s="268"/>
      <c r="AL42" s="268"/>
      <c r="AM42" s="268"/>
      <c r="AN42" s="215"/>
      <c r="AO42" s="216"/>
      <c r="AP42" s="216"/>
      <c r="AQ42" s="216"/>
      <c r="AR42" s="216"/>
      <c r="AS42" s="215"/>
      <c r="AT42" s="219"/>
      <c r="AU42" s="219"/>
      <c r="AV42" s="219"/>
      <c r="AW42" s="295"/>
    </row>
    <row r="43" spans="1:49" ht="16.5" x14ac:dyDescent="0.2">
      <c r="B43" s="238"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5"/>
    </row>
    <row r="44" spans="1:49" ht="25.5" x14ac:dyDescent="0.2">
      <c r="B44" s="242" t="s">
        <v>260</v>
      </c>
      <c r="C44" s="202" t="s">
        <v>18</v>
      </c>
      <c r="D44" s="223"/>
      <c r="E44" s="224"/>
      <c r="F44" s="224"/>
      <c r="G44" s="224"/>
      <c r="H44" s="224"/>
      <c r="I44" s="223"/>
      <c r="J44" s="223"/>
      <c r="K44" s="224"/>
      <c r="L44" s="224"/>
      <c r="M44" s="224"/>
      <c r="N44" s="224"/>
      <c r="O44" s="223"/>
      <c r="P44" s="223">
        <v>478591</v>
      </c>
      <c r="Q44" s="399">
        <v>478591</v>
      </c>
      <c r="R44" s="224"/>
      <c r="S44" s="224"/>
      <c r="T44" s="224"/>
      <c r="U44" s="223"/>
      <c r="V44" s="224"/>
      <c r="W44" s="224"/>
      <c r="X44" s="223"/>
      <c r="Y44" s="224"/>
      <c r="Z44" s="224"/>
      <c r="AA44" s="223"/>
      <c r="AB44" s="224"/>
      <c r="AC44" s="224"/>
      <c r="AD44" s="223"/>
      <c r="AE44" s="272"/>
      <c r="AF44" s="272"/>
      <c r="AG44" s="272"/>
      <c r="AH44" s="273"/>
      <c r="AI44" s="223"/>
      <c r="AJ44" s="272"/>
      <c r="AK44" s="272"/>
      <c r="AL44" s="272"/>
      <c r="AM44" s="273"/>
      <c r="AN44" s="223"/>
      <c r="AO44" s="224"/>
      <c r="AP44" s="224"/>
      <c r="AQ44" s="224"/>
      <c r="AR44" s="224"/>
      <c r="AS44" s="223"/>
      <c r="AT44" s="225"/>
      <c r="AU44" s="225">
        <v>218084</v>
      </c>
      <c r="AV44" s="225">
        <v>2730066</v>
      </c>
      <c r="AW44" s="294"/>
    </row>
    <row r="45" spans="1:49" x14ac:dyDescent="0.2">
      <c r="B45" s="243" t="s">
        <v>261</v>
      </c>
      <c r="C45" s="203" t="s">
        <v>19</v>
      </c>
      <c r="D45" s="215"/>
      <c r="E45" s="216"/>
      <c r="F45" s="216"/>
      <c r="G45" s="216"/>
      <c r="H45" s="216"/>
      <c r="I45" s="215"/>
      <c r="J45" s="215"/>
      <c r="K45" s="216"/>
      <c r="L45" s="216"/>
      <c r="M45" s="216"/>
      <c r="N45" s="216"/>
      <c r="O45" s="215"/>
      <c r="P45" s="215">
        <v>606846</v>
      </c>
      <c r="Q45" s="395">
        <v>606846</v>
      </c>
      <c r="R45" s="216"/>
      <c r="S45" s="216"/>
      <c r="T45" s="216"/>
      <c r="U45" s="215"/>
      <c r="V45" s="216"/>
      <c r="W45" s="216"/>
      <c r="X45" s="215"/>
      <c r="Y45" s="216"/>
      <c r="Z45" s="216"/>
      <c r="AA45" s="215"/>
      <c r="AB45" s="216"/>
      <c r="AC45" s="216"/>
      <c r="AD45" s="215"/>
      <c r="AE45" s="268"/>
      <c r="AF45" s="268"/>
      <c r="AG45" s="268"/>
      <c r="AH45" s="268"/>
      <c r="AI45" s="215"/>
      <c r="AJ45" s="268"/>
      <c r="AK45" s="268"/>
      <c r="AL45" s="268"/>
      <c r="AM45" s="268"/>
      <c r="AN45" s="215"/>
      <c r="AO45" s="216"/>
      <c r="AP45" s="216"/>
      <c r="AQ45" s="216"/>
      <c r="AR45" s="216"/>
      <c r="AS45" s="215"/>
      <c r="AT45" s="219"/>
      <c r="AU45" s="219">
        <v>444343</v>
      </c>
      <c r="AV45" s="219">
        <v>3839760</v>
      </c>
      <c r="AW45" s="295"/>
    </row>
    <row r="46" spans="1:49" x14ac:dyDescent="0.2">
      <c r="B46" s="243" t="s">
        <v>262</v>
      </c>
      <c r="C46" s="203" t="s">
        <v>20</v>
      </c>
      <c r="D46" s="215"/>
      <c r="E46" s="216"/>
      <c r="F46" s="216"/>
      <c r="G46" s="216"/>
      <c r="H46" s="216"/>
      <c r="I46" s="215"/>
      <c r="J46" s="215"/>
      <c r="K46" s="216"/>
      <c r="L46" s="216"/>
      <c r="M46" s="216"/>
      <c r="N46" s="216"/>
      <c r="O46" s="215"/>
      <c r="P46" s="215">
        <v>63871</v>
      </c>
      <c r="Q46" s="395">
        <v>63871</v>
      </c>
      <c r="R46" s="216"/>
      <c r="S46" s="216"/>
      <c r="T46" s="216"/>
      <c r="U46" s="215"/>
      <c r="V46" s="216"/>
      <c r="W46" s="216"/>
      <c r="X46" s="215"/>
      <c r="Y46" s="216"/>
      <c r="Z46" s="216"/>
      <c r="AA46" s="215"/>
      <c r="AB46" s="216"/>
      <c r="AC46" s="216"/>
      <c r="AD46" s="215"/>
      <c r="AE46" s="268"/>
      <c r="AF46" s="268"/>
      <c r="AG46" s="268"/>
      <c r="AH46" s="268"/>
      <c r="AI46" s="215"/>
      <c r="AJ46" s="268"/>
      <c r="AK46" s="268"/>
      <c r="AL46" s="268"/>
      <c r="AM46" s="268"/>
      <c r="AN46" s="215"/>
      <c r="AO46" s="216"/>
      <c r="AP46" s="216"/>
      <c r="AQ46" s="216"/>
      <c r="AR46" s="216"/>
      <c r="AS46" s="215"/>
      <c r="AT46" s="219"/>
      <c r="AU46" s="219">
        <v>82858</v>
      </c>
      <c r="AV46" s="219">
        <v>128173</v>
      </c>
      <c r="AW46" s="295"/>
    </row>
    <row r="47" spans="1:49" x14ac:dyDescent="0.2">
      <c r="B47" s="243" t="s">
        <v>263</v>
      </c>
      <c r="C47" s="203" t="s">
        <v>21</v>
      </c>
      <c r="D47" s="215"/>
      <c r="E47" s="216"/>
      <c r="F47" s="216"/>
      <c r="G47" s="216"/>
      <c r="H47" s="216"/>
      <c r="I47" s="215"/>
      <c r="J47" s="215"/>
      <c r="K47" s="216"/>
      <c r="L47" s="216"/>
      <c r="M47" s="216"/>
      <c r="N47" s="216"/>
      <c r="O47" s="215"/>
      <c r="P47" s="215">
        <v>526848</v>
      </c>
      <c r="Q47" s="395">
        <v>526848</v>
      </c>
      <c r="R47" s="216"/>
      <c r="S47" s="216"/>
      <c r="T47" s="216"/>
      <c r="U47" s="215"/>
      <c r="V47" s="216"/>
      <c r="W47" s="216"/>
      <c r="X47" s="215"/>
      <c r="Y47" s="216"/>
      <c r="Z47" s="216"/>
      <c r="AA47" s="215"/>
      <c r="AB47" s="216"/>
      <c r="AC47" s="216"/>
      <c r="AD47" s="215"/>
      <c r="AE47" s="268"/>
      <c r="AF47" s="268"/>
      <c r="AG47" s="268"/>
      <c r="AH47" s="268"/>
      <c r="AI47" s="215"/>
      <c r="AJ47" s="268"/>
      <c r="AK47" s="268"/>
      <c r="AL47" s="268"/>
      <c r="AM47" s="268"/>
      <c r="AN47" s="215"/>
      <c r="AO47" s="216"/>
      <c r="AP47" s="216"/>
      <c r="AQ47" s="216"/>
      <c r="AR47" s="216"/>
      <c r="AS47" s="215"/>
      <c r="AT47" s="219"/>
      <c r="AU47" s="219">
        <v>70788</v>
      </c>
      <c r="AV47" s="219"/>
      <c r="AW47" s="295"/>
    </row>
    <row r="48" spans="1:49" x14ac:dyDescent="0.2">
      <c r="B48" s="244"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6"/>
      <c r="AF48" s="276"/>
      <c r="AG48" s="276"/>
      <c r="AH48" s="276"/>
      <c r="AI48" s="209"/>
      <c r="AJ48" s="276"/>
      <c r="AK48" s="276"/>
      <c r="AL48" s="276"/>
      <c r="AM48" s="276"/>
      <c r="AN48" s="209"/>
      <c r="AO48" s="206"/>
      <c r="AP48" s="206"/>
      <c r="AQ48" s="206"/>
      <c r="AR48" s="206"/>
      <c r="AS48" s="209"/>
      <c r="AT48" s="211"/>
      <c r="AU48" s="211"/>
      <c r="AV48" s="292"/>
      <c r="AW48" s="296"/>
    </row>
    <row r="49" spans="2:49" ht="25.5" x14ac:dyDescent="0.2">
      <c r="B49" s="243" t="s">
        <v>303</v>
      </c>
      <c r="C49" s="203"/>
      <c r="D49" s="215"/>
      <c r="E49" s="216"/>
      <c r="F49" s="216"/>
      <c r="G49" s="216"/>
      <c r="H49" s="216"/>
      <c r="I49" s="215"/>
      <c r="J49" s="215"/>
      <c r="K49" s="216"/>
      <c r="L49" s="216"/>
      <c r="M49" s="216"/>
      <c r="N49" s="216"/>
      <c r="O49" s="215"/>
      <c r="P49" s="215"/>
      <c r="Q49" s="395"/>
      <c r="R49" s="216"/>
      <c r="S49" s="216"/>
      <c r="T49" s="216"/>
      <c r="U49" s="215"/>
      <c r="V49" s="216"/>
      <c r="W49" s="216"/>
      <c r="X49" s="215"/>
      <c r="Y49" s="216"/>
      <c r="Z49" s="216"/>
      <c r="AA49" s="215"/>
      <c r="AB49" s="216"/>
      <c r="AC49" s="216"/>
      <c r="AD49" s="215"/>
      <c r="AE49" s="268"/>
      <c r="AF49" s="268"/>
      <c r="AG49" s="268"/>
      <c r="AH49" s="268"/>
      <c r="AI49" s="215"/>
      <c r="AJ49" s="268"/>
      <c r="AK49" s="268"/>
      <c r="AL49" s="268"/>
      <c r="AM49" s="268"/>
      <c r="AN49" s="215"/>
      <c r="AO49" s="216"/>
      <c r="AP49" s="216"/>
      <c r="AQ49" s="216"/>
      <c r="AR49" s="216"/>
      <c r="AS49" s="215"/>
      <c r="AT49" s="219"/>
      <c r="AU49" s="219"/>
      <c r="AV49" s="219"/>
      <c r="AW49" s="295"/>
    </row>
    <row r="50" spans="2:49" ht="25.5" x14ac:dyDescent="0.2">
      <c r="B50" s="237" t="s">
        <v>265</v>
      </c>
      <c r="C50" s="203"/>
      <c r="D50" s="215"/>
      <c r="E50" s="216"/>
      <c r="F50" s="216"/>
      <c r="G50" s="216"/>
      <c r="H50" s="216"/>
      <c r="I50" s="215"/>
      <c r="J50" s="215"/>
      <c r="K50" s="216"/>
      <c r="L50" s="216"/>
      <c r="M50" s="216"/>
      <c r="N50" s="216"/>
      <c r="O50" s="215"/>
      <c r="P50" s="215">
        <v>1239</v>
      </c>
      <c r="Q50" s="395">
        <v>1239</v>
      </c>
      <c r="R50" s="216"/>
      <c r="S50" s="216"/>
      <c r="T50" s="216"/>
      <c r="U50" s="215"/>
      <c r="V50" s="216"/>
      <c r="W50" s="216"/>
      <c r="X50" s="215"/>
      <c r="Y50" s="216"/>
      <c r="Z50" s="216"/>
      <c r="AA50" s="215"/>
      <c r="AB50" s="216"/>
      <c r="AC50" s="216"/>
      <c r="AD50" s="215"/>
      <c r="AE50" s="268"/>
      <c r="AF50" s="268"/>
      <c r="AG50" s="268"/>
      <c r="AH50" s="268"/>
      <c r="AI50" s="215"/>
      <c r="AJ50" s="268"/>
      <c r="AK50" s="268"/>
      <c r="AL50" s="268"/>
      <c r="AM50" s="268"/>
      <c r="AN50" s="215"/>
      <c r="AO50" s="216"/>
      <c r="AP50" s="216"/>
      <c r="AQ50" s="216"/>
      <c r="AR50" s="216"/>
      <c r="AS50" s="215"/>
      <c r="AT50" s="219"/>
      <c r="AU50" s="219"/>
      <c r="AV50" s="219"/>
      <c r="AW50" s="295"/>
    </row>
    <row r="51" spans="2:49" x14ac:dyDescent="0.2">
      <c r="B51" s="237" t="s">
        <v>266</v>
      </c>
      <c r="C51" s="203"/>
      <c r="D51" s="215"/>
      <c r="E51" s="216"/>
      <c r="F51" s="216"/>
      <c r="G51" s="216"/>
      <c r="H51" s="216"/>
      <c r="I51" s="215"/>
      <c r="J51" s="215"/>
      <c r="K51" s="216"/>
      <c r="L51" s="216"/>
      <c r="M51" s="216"/>
      <c r="N51" s="216"/>
      <c r="O51" s="215"/>
      <c r="P51" s="215">
        <v>938051</v>
      </c>
      <c r="Q51" s="395">
        <v>938051</v>
      </c>
      <c r="R51" s="216"/>
      <c r="S51" s="216"/>
      <c r="T51" s="216"/>
      <c r="U51" s="215"/>
      <c r="V51" s="216"/>
      <c r="W51" s="216"/>
      <c r="X51" s="215"/>
      <c r="Y51" s="216"/>
      <c r="Z51" s="216"/>
      <c r="AA51" s="215"/>
      <c r="AB51" s="216"/>
      <c r="AC51" s="216"/>
      <c r="AD51" s="215"/>
      <c r="AE51" s="268"/>
      <c r="AF51" s="268"/>
      <c r="AG51" s="268"/>
      <c r="AH51" s="268"/>
      <c r="AI51" s="215"/>
      <c r="AJ51" s="268"/>
      <c r="AK51" s="268"/>
      <c r="AL51" s="268"/>
      <c r="AM51" s="268"/>
      <c r="AN51" s="215"/>
      <c r="AO51" s="216"/>
      <c r="AP51" s="216"/>
      <c r="AQ51" s="216"/>
      <c r="AR51" s="216"/>
      <c r="AS51" s="215"/>
      <c r="AT51" s="219"/>
      <c r="AU51" s="219">
        <v>788145</v>
      </c>
      <c r="AV51" s="219">
        <v>5046119</v>
      </c>
      <c r="AW51" s="295"/>
    </row>
    <row r="52" spans="2:49" ht="25.5" x14ac:dyDescent="0.2">
      <c r="B52" s="237" t="s">
        <v>267</v>
      </c>
      <c r="C52" s="203" t="s">
        <v>89</v>
      </c>
      <c r="D52" s="215"/>
      <c r="E52" s="216"/>
      <c r="F52" s="216"/>
      <c r="G52" s="216"/>
      <c r="H52" s="216"/>
      <c r="I52" s="215"/>
      <c r="J52" s="215"/>
      <c r="K52" s="216"/>
      <c r="L52" s="216"/>
      <c r="M52" s="216"/>
      <c r="N52" s="216"/>
      <c r="O52" s="215"/>
      <c r="P52" s="215"/>
      <c r="Q52" s="395"/>
      <c r="R52" s="216"/>
      <c r="S52" s="216"/>
      <c r="T52" s="216"/>
      <c r="U52" s="215"/>
      <c r="V52" s="216"/>
      <c r="W52" s="216"/>
      <c r="X52" s="215"/>
      <c r="Y52" s="216"/>
      <c r="Z52" s="216"/>
      <c r="AA52" s="215"/>
      <c r="AB52" s="216"/>
      <c r="AC52" s="216"/>
      <c r="AD52" s="215"/>
      <c r="AE52" s="268"/>
      <c r="AF52" s="268"/>
      <c r="AG52" s="268"/>
      <c r="AH52" s="268"/>
      <c r="AI52" s="215"/>
      <c r="AJ52" s="268"/>
      <c r="AK52" s="268"/>
      <c r="AL52" s="268"/>
      <c r="AM52" s="268"/>
      <c r="AN52" s="215"/>
      <c r="AO52" s="216"/>
      <c r="AP52" s="216"/>
      <c r="AQ52" s="216"/>
      <c r="AR52" s="216"/>
      <c r="AS52" s="215"/>
      <c r="AT52" s="219"/>
      <c r="AU52" s="219"/>
      <c r="AV52" s="219"/>
      <c r="AW52" s="295"/>
    </row>
    <row r="53" spans="2:49" ht="25.5" x14ac:dyDescent="0.2">
      <c r="B53" s="237" t="s">
        <v>268</v>
      </c>
      <c r="C53" s="203" t="s">
        <v>88</v>
      </c>
      <c r="D53" s="215"/>
      <c r="E53" s="216"/>
      <c r="F53" s="216"/>
      <c r="G53" s="266"/>
      <c r="H53" s="266"/>
      <c r="I53" s="215"/>
      <c r="J53" s="215"/>
      <c r="K53" s="216"/>
      <c r="L53" s="216"/>
      <c r="M53" s="266"/>
      <c r="N53" s="266"/>
      <c r="O53" s="215"/>
      <c r="P53" s="215"/>
      <c r="Q53" s="395"/>
      <c r="R53" s="216"/>
      <c r="S53" s="266"/>
      <c r="T53" s="266"/>
      <c r="U53" s="215"/>
      <c r="V53" s="216"/>
      <c r="W53" s="216"/>
      <c r="X53" s="215"/>
      <c r="Y53" s="216"/>
      <c r="Z53" s="216"/>
      <c r="AA53" s="215"/>
      <c r="AB53" s="216"/>
      <c r="AC53" s="216"/>
      <c r="AD53" s="215"/>
      <c r="AE53" s="268"/>
      <c r="AF53" s="268"/>
      <c r="AG53" s="268"/>
      <c r="AH53" s="268"/>
      <c r="AI53" s="215"/>
      <c r="AJ53" s="268"/>
      <c r="AK53" s="268"/>
      <c r="AL53" s="268"/>
      <c r="AM53" s="268"/>
      <c r="AN53" s="215"/>
      <c r="AO53" s="216"/>
      <c r="AP53" s="216"/>
      <c r="AQ53" s="266"/>
      <c r="AR53" s="266"/>
      <c r="AS53" s="215"/>
      <c r="AT53" s="219"/>
      <c r="AU53" s="219"/>
      <c r="AV53" s="219"/>
      <c r="AW53" s="295"/>
    </row>
    <row r="54" spans="2:49" ht="16.5" x14ac:dyDescent="0.2">
      <c r="B54" s="238" t="s">
        <v>269</v>
      </c>
      <c r="C54" s="205"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6">
        <v>47918760</v>
      </c>
      <c r="AW54" s="293"/>
    </row>
    <row r="55" spans="2:49" ht="16.5" x14ac:dyDescent="0.2">
      <c r="B55" s="238" t="s">
        <v>270</v>
      </c>
      <c r="C55" s="204"/>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2" t="s">
        <v>24</v>
      </c>
      <c r="D56" s="227"/>
      <c r="E56" s="228"/>
      <c r="F56" s="228"/>
      <c r="G56" s="228"/>
      <c r="H56" s="228"/>
      <c r="I56" s="227"/>
      <c r="J56" s="227"/>
      <c r="K56" s="228"/>
      <c r="L56" s="228"/>
      <c r="M56" s="228"/>
      <c r="N56" s="228"/>
      <c r="O56" s="227"/>
      <c r="P56" s="227">
        <v>3782</v>
      </c>
      <c r="Q56" s="228">
        <v>3779</v>
      </c>
      <c r="R56" s="228"/>
      <c r="S56" s="228"/>
      <c r="T56" s="228"/>
      <c r="U56" s="227"/>
      <c r="V56" s="228"/>
      <c r="W56" s="228"/>
      <c r="X56" s="227"/>
      <c r="Y56" s="228"/>
      <c r="Z56" s="228"/>
      <c r="AA56" s="227"/>
      <c r="AB56" s="228"/>
      <c r="AC56" s="228"/>
      <c r="AD56" s="227"/>
      <c r="AE56" s="277"/>
      <c r="AF56" s="277"/>
      <c r="AG56" s="277"/>
      <c r="AH56" s="278"/>
      <c r="AI56" s="227"/>
      <c r="AJ56" s="277"/>
      <c r="AK56" s="277"/>
      <c r="AL56" s="277"/>
      <c r="AM56" s="278"/>
      <c r="AN56" s="227"/>
      <c r="AO56" s="228"/>
      <c r="AP56" s="228"/>
      <c r="AQ56" s="228"/>
      <c r="AR56" s="228"/>
      <c r="AS56" s="227"/>
      <c r="AT56" s="229">
        <v>989</v>
      </c>
      <c r="AU56" s="229">
        <v>2421</v>
      </c>
      <c r="AV56" s="229">
        <v>17618</v>
      </c>
      <c r="AW56" s="286"/>
    </row>
    <row r="57" spans="2:49" x14ac:dyDescent="0.2">
      <c r="B57" s="243" t="s">
        <v>272</v>
      </c>
      <c r="C57" s="203" t="s">
        <v>25</v>
      </c>
      <c r="D57" s="230"/>
      <c r="E57" s="231"/>
      <c r="F57" s="231"/>
      <c r="G57" s="231"/>
      <c r="H57" s="231"/>
      <c r="I57" s="230"/>
      <c r="J57" s="230"/>
      <c r="K57" s="231"/>
      <c r="L57" s="231"/>
      <c r="M57" s="231"/>
      <c r="N57" s="231"/>
      <c r="O57" s="230"/>
      <c r="P57" s="230">
        <v>6937</v>
      </c>
      <c r="Q57" s="231">
        <v>6909</v>
      </c>
      <c r="R57" s="231"/>
      <c r="S57" s="231"/>
      <c r="T57" s="231"/>
      <c r="U57" s="230"/>
      <c r="V57" s="231"/>
      <c r="W57" s="231"/>
      <c r="X57" s="230"/>
      <c r="Y57" s="231"/>
      <c r="Z57" s="231"/>
      <c r="AA57" s="230"/>
      <c r="AB57" s="231"/>
      <c r="AC57" s="231"/>
      <c r="AD57" s="230"/>
      <c r="AE57" s="279"/>
      <c r="AF57" s="279"/>
      <c r="AG57" s="279"/>
      <c r="AH57" s="280"/>
      <c r="AI57" s="230"/>
      <c r="AJ57" s="279"/>
      <c r="AK57" s="279"/>
      <c r="AL57" s="279"/>
      <c r="AM57" s="280"/>
      <c r="AN57" s="230"/>
      <c r="AO57" s="231"/>
      <c r="AP57" s="231"/>
      <c r="AQ57" s="231"/>
      <c r="AR57" s="231"/>
      <c r="AS57" s="230"/>
      <c r="AT57" s="232">
        <v>2633</v>
      </c>
      <c r="AU57" s="232">
        <v>2421</v>
      </c>
      <c r="AV57" s="232">
        <v>35640</v>
      </c>
      <c r="AW57" s="287"/>
    </row>
    <row r="58" spans="2:49" x14ac:dyDescent="0.2">
      <c r="B58" s="243" t="s">
        <v>273</v>
      </c>
      <c r="C58" s="203" t="s">
        <v>26</v>
      </c>
      <c r="D58" s="307"/>
      <c r="E58" s="308"/>
      <c r="F58" s="308"/>
      <c r="G58" s="308"/>
      <c r="H58" s="308"/>
      <c r="I58" s="307"/>
      <c r="J58" s="230"/>
      <c r="K58" s="231"/>
      <c r="L58" s="231"/>
      <c r="M58" s="231"/>
      <c r="N58" s="231"/>
      <c r="O58" s="230"/>
      <c r="P58" s="230">
        <v>29</v>
      </c>
      <c r="Q58" s="231">
        <v>29</v>
      </c>
      <c r="R58" s="231"/>
      <c r="S58" s="231"/>
      <c r="T58" s="231"/>
      <c r="U58" s="307"/>
      <c r="V58" s="308"/>
      <c r="W58" s="308"/>
      <c r="X58" s="230"/>
      <c r="Y58" s="231"/>
      <c r="Z58" s="231"/>
      <c r="AA58" s="230"/>
      <c r="AB58" s="231"/>
      <c r="AC58" s="231"/>
      <c r="AD58" s="230"/>
      <c r="AE58" s="279"/>
      <c r="AF58" s="279"/>
      <c r="AG58" s="279"/>
      <c r="AH58" s="280"/>
      <c r="AI58" s="230"/>
      <c r="AJ58" s="279"/>
      <c r="AK58" s="279"/>
      <c r="AL58" s="279"/>
      <c r="AM58" s="280"/>
      <c r="AN58" s="307"/>
      <c r="AO58" s="308"/>
      <c r="AP58" s="308"/>
      <c r="AQ58" s="308"/>
      <c r="AR58" s="308"/>
      <c r="AS58" s="230"/>
      <c r="AT58" s="232">
        <v>1</v>
      </c>
      <c r="AU58" s="232"/>
      <c r="AV58" s="232">
        <v>3</v>
      </c>
      <c r="AW58" s="287"/>
    </row>
    <row r="59" spans="2:49" x14ac:dyDescent="0.2">
      <c r="B59" s="243" t="s">
        <v>274</v>
      </c>
      <c r="C59" s="203" t="s">
        <v>27</v>
      </c>
      <c r="D59" s="230"/>
      <c r="E59" s="231"/>
      <c r="F59" s="231"/>
      <c r="G59" s="231"/>
      <c r="H59" s="231"/>
      <c r="I59" s="230"/>
      <c r="J59" s="230"/>
      <c r="K59" s="231"/>
      <c r="L59" s="231"/>
      <c r="M59" s="231"/>
      <c r="N59" s="231"/>
      <c r="O59" s="230"/>
      <c r="P59" s="230">
        <v>82784</v>
      </c>
      <c r="Q59" s="231">
        <v>82735</v>
      </c>
      <c r="R59" s="231"/>
      <c r="S59" s="231"/>
      <c r="T59" s="231"/>
      <c r="U59" s="230"/>
      <c r="V59" s="231"/>
      <c r="W59" s="231"/>
      <c r="X59" s="230"/>
      <c r="Y59" s="231"/>
      <c r="Z59" s="231"/>
      <c r="AA59" s="230"/>
      <c r="AB59" s="231"/>
      <c r="AC59" s="231"/>
      <c r="AD59" s="230"/>
      <c r="AE59" s="279"/>
      <c r="AF59" s="279"/>
      <c r="AG59" s="279"/>
      <c r="AH59" s="280"/>
      <c r="AI59" s="230"/>
      <c r="AJ59" s="279"/>
      <c r="AK59" s="279"/>
      <c r="AL59" s="279"/>
      <c r="AM59" s="280"/>
      <c r="AN59" s="230"/>
      <c r="AO59" s="231"/>
      <c r="AP59" s="231"/>
      <c r="AQ59" s="231"/>
      <c r="AR59" s="231"/>
      <c r="AS59" s="230"/>
      <c r="AT59" s="232">
        <v>29503</v>
      </c>
      <c r="AU59" s="232">
        <v>28156</v>
      </c>
      <c r="AV59" s="232">
        <v>413329</v>
      </c>
      <c r="AW59" s="287"/>
    </row>
    <row r="60" spans="2:49" x14ac:dyDescent="0.2">
      <c r="B60" s="243" t="s">
        <v>275</v>
      </c>
      <c r="C60" s="203"/>
      <c r="D60" s="233"/>
      <c r="E60" s="234"/>
      <c r="F60" s="234"/>
      <c r="G60" s="234"/>
      <c r="H60" s="234"/>
      <c r="I60" s="233"/>
      <c r="J60" s="233"/>
      <c r="K60" s="234"/>
      <c r="L60" s="234"/>
      <c r="M60" s="234"/>
      <c r="N60" s="234"/>
      <c r="O60" s="233"/>
      <c r="P60" s="233">
        <f>P59/12</f>
        <v>6898.666666666667</v>
      </c>
      <c r="Q60" s="233">
        <f>Q59/12</f>
        <v>6894.583333333333</v>
      </c>
      <c r="R60" s="234"/>
      <c r="S60" s="234"/>
      <c r="T60" s="234"/>
      <c r="U60" s="233"/>
      <c r="V60" s="234"/>
      <c r="W60" s="234"/>
      <c r="X60" s="233"/>
      <c r="Y60" s="234"/>
      <c r="Z60" s="234"/>
      <c r="AA60" s="233"/>
      <c r="AB60" s="234"/>
      <c r="AC60" s="234"/>
      <c r="AD60" s="233"/>
      <c r="AE60" s="281"/>
      <c r="AF60" s="281"/>
      <c r="AG60" s="281"/>
      <c r="AH60" s="282"/>
      <c r="AI60" s="233"/>
      <c r="AJ60" s="281"/>
      <c r="AK60" s="281"/>
      <c r="AL60" s="281"/>
      <c r="AM60" s="282"/>
      <c r="AN60" s="233"/>
      <c r="AO60" s="234"/>
      <c r="AP60" s="234"/>
      <c r="AQ60" s="234"/>
      <c r="AR60" s="234"/>
      <c r="AS60" s="233"/>
      <c r="AT60" s="233">
        <f>AT59/12</f>
        <v>2458.5833333333335</v>
      </c>
      <c r="AU60" s="233">
        <f>AU59/12</f>
        <v>2346.3333333333335</v>
      </c>
      <c r="AV60" s="233">
        <f>AV59/12</f>
        <v>34444.083333333336</v>
      </c>
      <c r="AW60" s="287"/>
    </row>
    <row r="61" spans="2:49" ht="16.5" x14ac:dyDescent="0.2">
      <c r="B61" s="238" t="s">
        <v>276</v>
      </c>
      <c r="C61" s="205"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P52 AU16:AU21 AU13:AU14 D25:AD28 D30:AD32 D34:AD35 D37:AD42 D44:AD47 R49:AD52">
    <cfRule type="cellIs" dxfId="585" priority="38" stopIfTrue="1" operator="lessThan">
      <formula>0</formula>
    </cfRule>
  </conditionalFormatting>
  <conditionalFormatting sqref="AS53">
    <cfRule type="cellIs" dxfId="584" priority="37" stopIfTrue="1" operator="lessThan">
      <formula>0</formula>
    </cfRule>
  </conditionalFormatting>
  <conditionalFormatting sqref="G56:I57 G59:I59 D59 D56:D57 G7:I7 E13:F15 D6:D10 D13:D21">
    <cfRule type="cellIs" dxfId="583" priority="100" stopIfTrue="1" operator="lessThan">
      <formula>0</formula>
    </cfRule>
  </conditionalFormatting>
  <conditionalFormatting sqref="AI34:AI35">
    <cfRule type="cellIs" dxfId="582" priority="55" stopIfTrue="1" operator="lessThan">
      <formula>0</formula>
    </cfRule>
  </conditionalFormatting>
  <conditionalFormatting sqref="AQ56:AR57 AQ59:AR59 AN59 AN56:AN57">
    <cfRule type="cellIs" dxfId="581" priority="5" stopIfTrue="1" operator="lessThan">
      <formula>0</formula>
    </cfRule>
  </conditionalFormatting>
  <conditionalFormatting sqref="M7:O7 J6:J10">
    <cfRule type="cellIs" dxfId="580" priority="97" stopIfTrue="1" operator="lessThan">
      <formula>0</formula>
    </cfRule>
  </conditionalFormatting>
  <conditionalFormatting sqref="S7:T7 P6:P10">
    <cfRule type="cellIs" dxfId="579" priority="95" stopIfTrue="1" operator="lessThan">
      <formula>0</formula>
    </cfRule>
  </conditionalFormatting>
  <conditionalFormatting sqref="U6:U10">
    <cfRule type="cellIs" dxfId="578" priority="94" stopIfTrue="1" operator="lessThan">
      <formula>0</formula>
    </cfRule>
  </conditionalFormatting>
  <conditionalFormatting sqref="X6:X10">
    <cfRule type="cellIs" dxfId="577" priority="93" stopIfTrue="1" operator="lessThan">
      <formula>0</formula>
    </cfRule>
  </conditionalFormatting>
  <conditionalFormatting sqref="AA6:AA10">
    <cfRule type="cellIs" dxfId="576" priority="92" stopIfTrue="1" operator="lessThan">
      <formula>0</formula>
    </cfRule>
  </conditionalFormatting>
  <conditionalFormatting sqref="AD6:AD10">
    <cfRule type="cellIs" dxfId="575" priority="91" stopIfTrue="1" operator="lessThan">
      <formula>0</formula>
    </cfRule>
  </conditionalFormatting>
  <conditionalFormatting sqref="AI6:AI10">
    <cfRule type="cellIs" dxfId="574" priority="90" stopIfTrue="1" operator="lessThan">
      <formula>0</formula>
    </cfRule>
  </conditionalFormatting>
  <conditionalFormatting sqref="AT6:AT10">
    <cfRule type="cellIs" dxfId="573" priority="87" stopIfTrue="1" operator="lessThan">
      <formula>0</formula>
    </cfRule>
  </conditionalFormatting>
  <conditionalFormatting sqref="AS6:AS10">
    <cfRule type="cellIs" dxfId="572" priority="88" stopIfTrue="1" operator="lessThan">
      <formula>0</formula>
    </cfRule>
  </conditionalFormatting>
  <conditionalFormatting sqref="AU6:AU10">
    <cfRule type="cellIs" dxfId="571" priority="86" stopIfTrue="1" operator="lessThan">
      <formula>0</formula>
    </cfRule>
  </conditionalFormatting>
  <conditionalFormatting sqref="I13:I15">
    <cfRule type="cellIs" dxfId="570" priority="85" stopIfTrue="1" operator="lessThan">
      <formula>0</formula>
    </cfRule>
  </conditionalFormatting>
  <conditionalFormatting sqref="K13:L15 J13:J21">
    <cfRule type="cellIs" dxfId="569" priority="84" stopIfTrue="1" operator="lessThan">
      <formula>0</formula>
    </cfRule>
  </conditionalFormatting>
  <conditionalFormatting sqref="O13:O15">
    <cfRule type="cellIs" dxfId="568" priority="83" stopIfTrue="1" operator="lessThan">
      <formula>0</formula>
    </cfRule>
  </conditionalFormatting>
  <conditionalFormatting sqref="V13:V15 U13:U21">
    <cfRule type="cellIs" dxfId="567" priority="81" stopIfTrue="1" operator="lessThan">
      <formula>0</formula>
    </cfRule>
  </conditionalFormatting>
  <conditionalFormatting sqref="W13:W15">
    <cfRule type="cellIs" dxfId="566" priority="80" stopIfTrue="1" operator="lessThan">
      <formula>0</formula>
    </cfRule>
  </conditionalFormatting>
  <conditionalFormatting sqref="Y13:Y15 X13:X21">
    <cfRule type="cellIs" dxfId="565" priority="79" stopIfTrue="1" operator="lessThan">
      <formula>0</formula>
    </cfRule>
  </conditionalFormatting>
  <conditionalFormatting sqref="Z13:Z15">
    <cfRule type="cellIs" dxfId="564" priority="78" stopIfTrue="1" operator="lessThan">
      <formula>0</formula>
    </cfRule>
  </conditionalFormatting>
  <conditionalFormatting sqref="AB13:AB15 AA13:AA21">
    <cfRule type="cellIs" dxfId="563" priority="77" stopIfTrue="1" operator="lessThan">
      <formula>0</formula>
    </cfRule>
  </conditionalFormatting>
  <conditionalFormatting sqref="AC13:AC15">
    <cfRule type="cellIs" dxfId="562" priority="76" stopIfTrue="1" operator="lessThan">
      <formula>0</formula>
    </cfRule>
  </conditionalFormatting>
  <conditionalFormatting sqref="AD13:AD21">
    <cfRule type="cellIs" dxfId="561" priority="75" stopIfTrue="1" operator="lessThan">
      <formula>0</formula>
    </cfRule>
  </conditionalFormatting>
  <conditionalFormatting sqref="AI13:AI21">
    <cfRule type="cellIs" dxfId="560" priority="74" stopIfTrue="1" operator="lessThan">
      <formula>0</formula>
    </cfRule>
  </conditionalFormatting>
  <conditionalFormatting sqref="AT13:AT21 AT14:AU15">
    <cfRule type="cellIs" dxfId="559" priority="71" stopIfTrue="1" operator="lessThan">
      <formula>0</formula>
    </cfRule>
  </conditionalFormatting>
  <conditionalFormatting sqref="AS13:AS21">
    <cfRule type="cellIs" dxfId="558" priority="72" stopIfTrue="1" operator="lessThan">
      <formula>0</formula>
    </cfRule>
  </conditionalFormatting>
  <conditionalFormatting sqref="D53:F53">
    <cfRule type="cellIs" dxfId="557" priority="63" stopIfTrue="1" operator="lessThan">
      <formula>0</formula>
    </cfRule>
  </conditionalFormatting>
  <conditionalFormatting sqref="I53">
    <cfRule type="cellIs" dxfId="556" priority="62" stopIfTrue="1" operator="lessThan">
      <formula>0</formula>
    </cfRule>
  </conditionalFormatting>
  <conditionalFormatting sqref="J53:L53">
    <cfRule type="cellIs" dxfId="555" priority="61" stopIfTrue="1" operator="lessThan">
      <formula>0</formula>
    </cfRule>
  </conditionalFormatting>
  <conditionalFormatting sqref="O53">
    <cfRule type="cellIs" dxfId="554" priority="60" stopIfTrue="1" operator="lessThan">
      <formula>0</formula>
    </cfRule>
  </conditionalFormatting>
  <conditionalFormatting sqref="P53 R53">
    <cfRule type="cellIs" dxfId="553" priority="59" stopIfTrue="1" operator="lessThan">
      <formula>0</formula>
    </cfRule>
  </conditionalFormatting>
  <conditionalFormatting sqref="U53:AD53">
    <cfRule type="cellIs" dxfId="552" priority="58" stopIfTrue="1" operator="lessThan">
      <formula>0</formula>
    </cfRule>
  </conditionalFormatting>
  <conditionalFormatting sqref="AI25:AI28">
    <cfRule type="cellIs" dxfId="551" priority="57" stopIfTrue="1" operator="lessThan">
      <formula>0</formula>
    </cfRule>
  </conditionalFormatting>
  <conditionalFormatting sqref="AI30:AI32">
    <cfRule type="cellIs" dxfId="550" priority="56" stopIfTrue="1" operator="lessThan">
      <formula>0</formula>
    </cfRule>
  </conditionalFormatting>
  <conditionalFormatting sqref="AN25:AR28">
    <cfRule type="cellIs" dxfId="549" priority="54" stopIfTrue="1" operator="lessThan">
      <formula>0</formula>
    </cfRule>
  </conditionalFormatting>
  <conditionalFormatting sqref="AN30:AR32">
    <cfRule type="cellIs" dxfId="548" priority="53" stopIfTrue="1" operator="lessThan">
      <formula>0</formula>
    </cfRule>
  </conditionalFormatting>
  <conditionalFormatting sqref="AN34:AR35">
    <cfRule type="cellIs" dxfId="547" priority="52" stopIfTrue="1" operator="lessThan">
      <formula>0</formula>
    </cfRule>
  </conditionalFormatting>
  <conditionalFormatting sqref="AS25:AV26 AS27:AU27">
    <cfRule type="cellIs" dxfId="546" priority="51" stopIfTrue="1" operator="lessThan">
      <formula>0</formula>
    </cfRule>
  </conditionalFormatting>
  <conditionalFormatting sqref="AS28:AV28">
    <cfRule type="cellIs" dxfId="545" priority="50" stopIfTrue="1" operator="lessThan">
      <formula>0</formula>
    </cfRule>
  </conditionalFormatting>
  <conditionalFormatting sqref="AS30:AV32">
    <cfRule type="cellIs" dxfId="544" priority="49" stopIfTrue="1" operator="lessThan">
      <formula>0</formula>
    </cfRule>
  </conditionalFormatting>
  <conditionalFormatting sqref="AI44:AI47">
    <cfRule type="cellIs" dxfId="543" priority="48" stopIfTrue="1" operator="lessThan">
      <formula>0</formula>
    </cfRule>
  </conditionalFormatting>
  <conditionalFormatting sqref="AI49:AI52">
    <cfRule type="cellIs" dxfId="542" priority="47" stopIfTrue="1" operator="lessThan">
      <formula>0</formula>
    </cfRule>
  </conditionalFormatting>
  <conditionalFormatting sqref="AI53">
    <cfRule type="cellIs" dxfId="541" priority="46" stopIfTrue="1" operator="lessThan">
      <formula>0</formula>
    </cfRule>
  </conditionalFormatting>
  <conditionalFormatting sqref="AI37:AI42">
    <cfRule type="cellIs" dxfId="540" priority="45" stopIfTrue="1" operator="lessThan">
      <formula>0</formula>
    </cfRule>
  </conditionalFormatting>
  <conditionalFormatting sqref="AN37:AR42">
    <cfRule type="cellIs" dxfId="539" priority="44" stopIfTrue="1" operator="lessThan">
      <formula>0</formula>
    </cfRule>
  </conditionalFormatting>
  <conditionalFormatting sqref="AN44:AR47">
    <cfRule type="cellIs" dxfId="538" priority="43" stopIfTrue="1" operator="lessThan">
      <formula>0</formula>
    </cfRule>
  </conditionalFormatting>
  <conditionalFormatting sqref="AN49:AR52">
    <cfRule type="cellIs" dxfId="537" priority="42" stopIfTrue="1" operator="lessThan">
      <formula>0</formula>
    </cfRule>
  </conditionalFormatting>
  <conditionalFormatting sqref="AN53:AP53">
    <cfRule type="cellIs" dxfId="536" priority="41" stopIfTrue="1" operator="lessThan">
      <formula>0</formula>
    </cfRule>
  </conditionalFormatting>
  <conditionalFormatting sqref="AS37:AS42">
    <cfRule type="cellIs" dxfId="535" priority="40" stopIfTrue="1" operator="lessThan">
      <formula>0</formula>
    </cfRule>
  </conditionalFormatting>
  <conditionalFormatting sqref="AS44:AS47">
    <cfRule type="cellIs" dxfId="534" priority="39" stopIfTrue="1" operator="lessThan">
      <formula>0</formula>
    </cfRule>
  </conditionalFormatting>
  <conditionalFormatting sqref="AT37:AT42">
    <cfRule type="cellIs" dxfId="533" priority="36" stopIfTrue="1" operator="lessThan">
      <formula>0</formula>
    </cfRule>
  </conditionalFormatting>
  <conditionalFormatting sqref="AT44:AT47">
    <cfRule type="cellIs" dxfId="532" priority="35" stopIfTrue="1" operator="lessThan">
      <formula>0</formula>
    </cfRule>
  </conditionalFormatting>
  <conditionalFormatting sqref="AT49:AT52">
    <cfRule type="cellIs" dxfId="531" priority="34" stopIfTrue="1" operator="lessThan">
      <formula>0</formula>
    </cfRule>
  </conditionalFormatting>
  <conditionalFormatting sqref="AT53">
    <cfRule type="cellIs" dxfId="530" priority="33" stopIfTrue="1" operator="lessThan">
      <formula>0</formula>
    </cfRule>
  </conditionalFormatting>
  <conditionalFormatting sqref="AU37:AU42">
    <cfRule type="cellIs" dxfId="529" priority="32" stopIfTrue="1" operator="lessThan">
      <formula>0</formula>
    </cfRule>
  </conditionalFormatting>
  <conditionalFormatting sqref="AU44:AU47">
    <cfRule type="cellIs" dxfId="528" priority="31" stopIfTrue="1" operator="lessThan">
      <formula>0</formula>
    </cfRule>
  </conditionalFormatting>
  <conditionalFormatting sqref="AU49:AU52">
    <cfRule type="cellIs" dxfId="527" priority="30" stopIfTrue="1" operator="lessThan">
      <formula>0</formula>
    </cfRule>
  </conditionalFormatting>
  <conditionalFormatting sqref="AU53">
    <cfRule type="cellIs" dxfId="526" priority="29" stopIfTrue="1" operator="lessThan">
      <formula>0</formula>
    </cfRule>
  </conditionalFormatting>
  <conditionalFormatting sqref="AV37:AV42">
    <cfRule type="cellIs" dxfId="525" priority="28" stopIfTrue="1" operator="lessThan">
      <formula>0</formula>
    </cfRule>
  </conditionalFormatting>
  <conditionalFormatting sqref="AV44:AV47">
    <cfRule type="cellIs" dxfId="524" priority="27" stopIfTrue="1" operator="lessThan">
      <formula>0</formula>
    </cfRule>
  </conditionalFormatting>
  <conditionalFormatting sqref="AV49:AV52">
    <cfRule type="cellIs" dxfId="523" priority="26" stopIfTrue="1" operator="lessThan">
      <formula>0</formula>
    </cfRule>
  </conditionalFormatting>
  <conditionalFormatting sqref="AV53">
    <cfRule type="cellIs" dxfId="522" priority="25" stopIfTrue="1" operator="lessThan">
      <formula>0</formula>
    </cfRule>
  </conditionalFormatting>
  <conditionalFormatting sqref="AS35:AV35">
    <cfRule type="cellIs" dxfId="521" priority="24" stopIfTrue="1" operator="lessThan">
      <formula>0</formula>
    </cfRule>
  </conditionalFormatting>
  <conditionalFormatting sqref="AV34">
    <cfRule type="cellIs" dxfId="520" priority="23" stopIfTrue="1" operator="lessThan">
      <formula>0</formula>
    </cfRule>
  </conditionalFormatting>
  <conditionalFormatting sqref="AT34">
    <cfRule type="cellIs" dxfId="519" priority="22" stopIfTrue="1" operator="lessThan">
      <formula>0</formula>
    </cfRule>
  </conditionalFormatting>
  <conditionalFormatting sqref="AW61:AW62">
    <cfRule type="cellIs" dxfId="518" priority="21" stopIfTrue="1" operator="lessThan">
      <formula>0</formula>
    </cfRule>
  </conditionalFormatting>
  <conditionalFormatting sqref="M56:O57 J56:J57">
    <cfRule type="cellIs" dxfId="517" priority="20" stopIfTrue="1" operator="lessThan">
      <formula>0</formula>
    </cfRule>
  </conditionalFormatting>
  <conditionalFormatting sqref="M58:O59 J58:J59">
    <cfRule type="cellIs" dxfId="516" priority="18" stopIfTrue="1" operator="lessThan">
      <formula>0</formula>
    </cfRule>
  </conditionalFormatting>
  <conditionalFormatting sqref="S56:U57 P56:P57">
    <cfRule type="cellIs" dxfId="515" priority="16" stopIfTrue="1" operator="lessThan">
      <formula>0</formula>
    </cfRule>
  </conditionalFormatting>
  <conditionalFormatting sqref="V56:W57">
    <cfRule type="cellIs" dxfId="514" priority="15" stopIfTrue="1" operator="lessThan">
      <formula>0</formula>
    </cfRule>
  </conditionalFormatting>
  <conditionalFormatting sqref="S59:U59 P59">
    <cfRule type="cellIs" dxfId="513" priority="14" stopIfTrue="1" operator="lessThan">
      <formula>0</formula>
    </cfRule>
  </conditionalFormatting>
  <conditionalFormatting sqref="V59:W59">
    <cfRule type="cellIs" dxfId="512" priority="13" stopIfTrue="1" operator="lessThan">
      <formula>0</formula>
    </cfRule>
  </conditionalFormatting>
  <conditionalFormatting sqref="S58:T58 P58">
    <cfRule type="cellIs" dxfId="511" priority="12" stopIfTrue="1" operator="lessThan">
      <formula>0</formula>
    </cfRule>
  </conditionalFormatting>
  <conditionalFormatting sqref="X56:X57">
    <cfRule type="cellIs" dxfId="510" priority="11" stopIfTrue="1" operator="lessThan">
      <formula>0</formula>
    </cfRule>
  </conditionalFormatting>
  <conditionalFormatting sqref="X59">
    <cfRule type="cellIs" dxfId="509" priority="10" stopIfTrue="1" operator="lessThan">
      <formula>0</formula>
    </cfRule>
  </conditionalFormatting>
  <conditionalFormatting sqref="X58">
    <cfRule type="cellIs" dxfId="508" priority="9" stopIfTrue="1" operator="lessThan">
      <formula>0</formula>
    </cfRule>
  </conditionalFormatting>
  <conditionalFormatting sqref="AA56:AA57">
    <cfRule type="cellIs" dxfId="507" priority="8" stopIfTrue="1" operator="lessThan">
      <formula>0</formula>
    </cfRule>
  </conditionalFormatting>
  <conditionalFormatting sqref="AA59">
    <cfRule type="cellIs" dxfId="506" priority="7" stopIfTrue="1" operator="lessThan">
      <formula>0</formula>
    </cfRule>
  </conditionalFormatting>
  <conditionalFormatting sqref="AA58">
    <cfRule type="cellIs" dxfId="505" priority="6" stopIfTrue="1" operator="lessThan">
      <formula>0</formula>
    </cfRule>
  </conditionalFormatting>
  <conditionalFormatting sqref="Q13:R15 P13:P21">
    <cfRule type="cellIs" dxfId="504" priority="82" stopIfTrue="1" operator="lessThan">
      <formula>0</formula>
    </cfRule>
  </conditionalFormatting>
  <conditionalFormatting sqref="AQ7:AR7 AO13:AP15 AN6:AN10 AN13:AN21">
    <cfRule type="cellIs" dxfId="503" priority="4" stopIfTrue="1" operator="lessThan">
      <formula>0</formula>
    </cfRule>
  </conditionalFormatting>
  <conditionalFormatting sqref="AU34">
    <cfRule type="cellIs" dxfId="502" priority="3" stopIfTrue="1" operator="lessThan">
      <formula>0</formula>
    </cfRule>
  </conditionalFormatting>
  <conditionalFormatting sqref="Q49:Q52">
    <cfRule type="cellIs" dxfId="501" priority="1" stopIfTrue="1" operator="lessThan">
      <formula>0</formula>
    </cfRule>
  </conditionalFormatting>
  <conditionalFormatting sqref="Q53">
    <cfRule type="cellIs" dxfId="500" priority="2" stopIfTrue="1" operator="lessThan">
      <formula>0</formula>
    </cfRule>
  </conditionalFormatting>
  <dataValidations xWindow="944" yWindow="46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58:AU58 AN25:AU28 AN30:AV32 AS53 AN37:AV42 AN44:AV47 AT49:AU53 AN56:AU57 AN59:AU59 AN34:AR35 AS35 D6:D10 J6:J10 P6:P10 U6:U10 X6:X10 AA6:AA10 AD6:AD10 AI6:AI10 AN6:AN10 AS6:AU10 D25:AD28 D30:AD32 D34:AD35 D37:AD42 D44:AD47 D49:AD52 D56:AD57 AV56:AV59 AS13:AT21 AU13:AU14 AU16:AU21"/>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80" zoomScaleNormal="80" workbookViewId="0">
      <pane xSplit="2" ySplit="4" topLeftCell="AQ5" activePane="bottomRight" state="frozen"/>
      <selection activeCell="M7" sqref="M7"/>
      <selection pane="topRight" activeCell="M7" sqref="M7"/>
      <selection pane="bottomLeft" activeCell="M7" sqref="M7"/>
      <selection pane="bottomRight" activeCell="M7" sqref="M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c r="E5" s="324"/>
      <c r="F5" s="324"/>
      <c r="G5" s="326"/>
      <c r="H5" s="326"/>
      <c r="I5" s="323"/>
      <c r="J5" s="323"/>
      <c r="K5" s="324"/>
      <c r="L5" s="324"/>
      <c r="M5" s="324"/>
      <c r="N5" s="324"/>
      <c r="O5" s="323"/>
      <c r="P5" s="323">
        <v>32779683</v>
      </c>
      <c r="Q5" s="324">
        <f>P5-[1]Query!$I$17</f>
        <v>32740451.379999999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300243</v>
      </c>
      <c r="AU5" s="325">
        <v>22614039</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c r="E23" s="360"/>
      <c r="F23" s="360"/>
      <c r="G23" s="360"/>
      <c r="H23" s="360"/>
      <c r="I23" s="362"/>
      <c r="J23" s="316">
        <v>211326</v>
      </c>
      <c r="K23" s="360"/>
      <c r="L23" s="360"/>
      <c r="M23" s="360"/>
      <c r="N23" s="360"/>
      <c r="O23" s="362"/>
      <c r="P23" s="316">
        <v>31752260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224630</v>
      </c>
      <c r="AU23" s="319">
        <v>19881372</v>
      </c>
      <c r="AV23" s="366"/>
      <c r="AW23" s="372"/>
    </row>
    <row r="24" spans="2:49" ht="28.5" customHeight="1" x14ac:dyDescent="0.2">
      <c r="B24" s="343" t="s">
        <v>114</v>
      </c>
      <c r="C24" s="329"/>
      <c r="D24" s="363"/>
      <c r="E24" s="317"/>
      <c r="F24" s="317"/>
      <c r="G24" s="317"/>
      <c r="H24" s="317"/>
      <c r="I24" s="316"/>
      <c r="J24" s="363"/>
      <c r="K24" s="317">
        <v>0</v>
      </c>
      <c r="L24" s="317"/>
      <c r="M24" s="317"/>
      <c r="N24" s="317"/>
      <c r="O24" s="316"/>
      <c r="P24" s="363"/>
      <c r="Q24" s="317">
        <v>32669072</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c r="K26" s="360"/>
      <c r="L26" s="360"/>
      <c r="M26" s="360"/>
      <c r="N26" s="360"/>
      <c r="O26" s="362"/>
      <c r="P26" s="316">
        <v>5202549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90131</v>
      </c>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v>908664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v>211326</v>
      </c>
      <c r="K28" s="361"/>
      <c r="L28" s="361"/>
      <c r="M28" s="361"/>
      <c r="N28" s="361"/>
      <c r="O28" s="363"/>
      <c r="P28" s="316">
        <v>3031781</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1915986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v>17702</v>
      </c>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v>101221</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v>1209298</v>
      </c>
      <c r="AV45" s="366"/>
      <c r="AW45" s="372"/>
    </row>
    <row r="46" spans="2:49" x14ac:dyDescent="0.2">
      <c r="B46" s="341" t="s">
        <v>116</v>
      </c>
      <c r="C46" s="329" t="s">
        <v>31</v>
      </c>
      <c r="D46" s="316"/>
      <c r="E46" s="317"/>
      <c r="F46" s="317"/>
      <c r="G46" s="317"/>
      <c r="H46" s="317"/>
      <c r="I46" s="316"/>
      <c r="J46" s="316"/>
      <c r="K46" s="317"/>
      <c r="L46" s="317"/>
      <c r="M46" s="317"/>
      <c r="N46" s="317"/>
      <c r="O46" s="316"/>
      <c r="P46" s="316">
        <v>51676</v>
      </c>
      <c r="Q46" s="317">
        <v>49702</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v>687471</v>
      </c>
      <c r="AV46" s="366"/>
      <c r="AW46" s="372"/>
    </row>
    <row r="47" spans="2:49" x14ac:dyDescent="0.2">
      <c r="B47" s="341" t="s">
        <v>117</v>
      </c>
      <c r="C47" s="329" t="s">
        <v>32</v>
      </c>
      <c r="D47" s="316"/>
      <c r="E47" s="361"/>
      <c r="F47" s="361"/>
      <c r="G47" s="361"/>
      <c r="H47" s="361"/>
      <c r="I47" s="363"/>
      <c r="J47" s="316"/>
      <c r="K47" s="361"/>
      <c r="L47" s="361"/>
      <c r="M47" s="361"/>
      <c r="N47" s="361"/>
      <c r="O47" s="363"/>
      <c r="P47" s="316">
        <v>1340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v>1263763</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c r="E54" s="321"/>
      <c r="F54" s="321"/>
      <c r="G54" s="321"/>
      <c r="H54" s="321"/>
      <c r="I54" s="320"/>
      <c r="J54" s="397">
        <f>+J23+J26-J28+J30-J32+J34-J36+J38+J41-J43+J45+J46-J47-J49+J50+J51+J52+J53</f>
        <v>0</v>
      </c>
      <c r="K54" s="321"/>
      <c r="L54" s="321"/>
      <c r="M54" s="321"/>
      <c r="N54" s="321"/>
      <c r="O54" s="320"/>
      <c r="P54" s="320">
        <f>P23+P26-P28+P30-P32+P34-P36+P38+P41-P43+P45+P46-P47-P49+P50+P51+P52+P53</f>
        <v>33973364</v>
      </c>
      <c r="Q54" s="398">
        <f>Q24+Q27+Q31+Q35-Q36+Q39+Q42+Q45+Q46-Q49+Q51+Q52+Q53</f>
        <v>33627438</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468">
        <f>AT23+AT26-AT28+AT30-AT32+AT34-AT36+AT38+AT41-AT43+AT45+AT46-AT47-AT49+AT50+AT51+AT52+AT53</f>
        <v>224630</v>
      </c>
      <c r="AU54" s="397">
        <f>AU23+AU26-AU28+AU30-AU32+AU34-AU36+AU38+AU41-AU43+AU45+AU46-AU47-AU49+AU50+AU51+AU52+AU53</f>
        <v>18605004</v>
      </c>
      <c r="AV54" s="366"/>
      <c r="AW54" s="372"/>
    </row>
    <row r="55" spans="2:49" ht="25.5" x14ac:dyDescent="0.2">
      <c r="B55" s="346" t="s">
        <v>493</v>
      </c>
      <c r="C55" s="333" t="s">
        <v>28</v>
      </c>
      <c r="D55" s="320"/>
      <c r="E55" s="321"/>
      <c r="F55" s="321"/>
      <c r="G55" s="321"/>
      <c r="H55" s="321"/>
      <c r="I55" s="320"/>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xWindow="851" yWindow="67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Normal="100" workbookViewId="0">
      <pane xSplit="2" ySplit="3" topLeftCell="L25" activePane="bottomRight" state="frozen"/>
      <selection activeCell="M7" sqref="M7"/>
      <selection pane="topRight" activeCell="M7" sqref="M7"/>
      <selection pane="bottomLeft" activeCell="M7" sqref="M7"/>
      <selection pane="bottomRight" activeCell="P45" sqref="P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6"/>
    </row>
    <row r="5" spans="1:40" s="9" customFormat="1" ht="13.5" thickTop="1" x14ac:dyDescent="0.2">
      <c r="A5" s="107"/>
      <c r="B5" s="411" t="s">
        <v>308</v>
      </c>
      <c r="C5" s="399"/>
      <c r="D5" s="400"/>
      <c r="E5" s="451"/>
      <c r="F5" s="451"/>
      <c r="G5" s="445"/>
      <c r="H5" s="399">
        <f>'[2]Pt 1 Summary of Data'!$L$28</f>
        <v>3080999</v>
      </c>
      <c r="I5" s="400">
        <f>'[3]Pt 1 Summary of Data'!$K$12</f>
        <v>1368762</v>
      </c>
      <c r="J5" s="451"/>
      <c r="K5" s="451"/>
      <c r="L5" s="445"/>
      <c r="M5" s="399">
        <f>'[2]Pt 1 Summary of Data'!$Q$28</f>
        <v>26320974</v>
      </c>
      <c r="N5" s="400">
        <f>'[3]Pt 1 Summary of Data'!$Q$12</f>
        <v>28599405</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7"/>
      <c r="B6" s="412" t="s">
        <v>309</v>
      </c>
      <c r="C6" s="395"/>
      <c r="D6" s="396"/>
      <c r="E6" s="398"/>
      <c r="F6" s="398"/>
      <c r="G6" s="468"/>
      <c r="H6" s="395">
        <v>2966844</v>
      </c>
      <c r="I6" s="396">
        <v>2288937</v>
      </c>
      <c r="J6" s="398">
        <f>'Pt 1 Summary of Data'!K12+'Pt 1 Summary of Data'!K22</f>
        <v>0</v>
      </c>
      <c r="K6" s="398">
        <f>SUM(H6:J6)</f>
        <v>5255781</v>
      </c>
      <c r="L6" s="468"/>
      <c r="M6" s="395">
        <v>26424989</v>
      </c>
      <c r="N6" s="396">
        <v>31209672</v>
      </c>
      <c r="O6" s="398">
        <f>'Pt 1 Summary of Data'!Q12+'Pt 1 Summary of Data'!Q22</f>
        <v>33627438</v>
      </c>
      <c r="P6" s="398">
        <f t="shared" ref="P6:P7" si="0">SUM(M6:O6)</f>
        <v>91262099</v>
      </c>
      <c r="Q6" s="395"/>
      <c r="R6" s="396"/>
      <c r="S6" s="398"/>
      <c r="T6" s="398"/>
      <c r="U6" s="395"/>
      <c r="V6" s="396"/>
      <c r="W6" s="398"/>
      <c r="X6" s="398"/>
      <c r="Y6" s="395"/>
      <c r="Z6" s="396"/>
      <c r="AA6" s="398"/>
      <c r="AB6" s="398"/>
      <c r="AC6" s="440"/>
      <c r="AD6" s="438"/>
      <c r="AE6" s="438"/>
      <c r="AF6" s="438"/>
      <c r="AG6" s="440"/>
      <c r="AH6" s="438"/>
      <c r="AI6" s="438"/>
      <c r="AJ6" s="438"/>
      <c r="AK6" s="395"/>
      <c r="AL6" s="396"/>
      <c r="AM6" s="398"/>
      <c r="AN6" s="427"/>
    </row>
    <row r="7" spans="1:40" x14ac:dyDescent="0.2">
      <c r="B7" s="412" t="s">
        <v>310</v>
      </c>
      <c r="C7" s="395"/>
      <c r="D7" s="396"/>
      <c r="E7" s="398"/>
      <c r="F7" s="398"/>
      <c r="G7" s="468"/>
      <c r="H7" s="395">
        <f>SUM('[2]Pt 1 Summary of Data'!$L$52:$L$56)</f>
        <v>26595</v>
      </c>
      <c r="I7" s="396">
        <f>SUM('[3]Pt 1 Summary of Data'!$K$37:$K$41)</f>
        <v>9249</v>
      </c>
      <c r="J7" s="398">
        <f>SUM('Pt 1 Summary of Data'!K37:K42)</f>
        <v>0</v>
      </c>
      <c r="K7" s="398">
        <f>SUM(H7:J7)</f>
        <v>35844</v>
      </c>
      <c r="L7" s="468"/>
      <c r="M7" s="395">
        <f>SUM('[2]Pt 1 Summary of Data'!$Q$52:$Q$56)</f>
        <v>220773</v>
      </c>
      <c r="N7" s="396">
        <f>SUM('[3]Pt 1 Summary of Data'!$Q$37:$Q$41)</f>
        <v>260910</v>
      </c>
      <c r="O7" s="398">
        <f>SUM('Pt 1 Summary of Data'!Q37:Q42)</f>
        <v>61579</v>
      </c>
      <c r="P7" s="398">
        <f t="shared" si="0"/>
        <v>543262</v>
      </c>
      <c r="Q7" s="395"/>
      <c r="R7" s="396"/>
      <c r="S7" s="398"/>
      <c r="T7" s="398"/>
      <c r="U7" s="395"/>
      <c r="V7" s="396"/>
      <c r="W7" s="398"/>
      <c r="X7" s="398"/>
      <c r="Y7" s="395"/>
      <c r="Z7" s="396"/>
      <c r="AA7" s="398"/>
      <c r="AB7" s="398"/>
      <c r="AC7" s="440"/>
      <c r="AD7" s="438"/>
      <c r="AE7" s="438"/>
      <c r="AF7" s="438"/>
      <c r="AG7" s="440"/>
      <c r="AH7" s="438"/>
      <c r="AI7" s="438"/>
      <c r="AJ7" s="438"/>
      <c r="AK7" s="395"/>
      <c r="AL7" s="396"/>
      <c r="AM7" s="398"/>
      <c r="AN7" s="427"/>
    </row>
    <row r="8" spans="1:40" x14ac:dyDescent="0.2">
      <c r="B8" s="412" t="s">
        <v>495</v>
      </c>
      <c r="C8" s="441"/>
      <c r="D8" s="396"/>
      <c r="E8" s="398"/>
      <c r="F8" s="398"/>
      <c r="G8" s="468"/>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6"/>
      <c r="E9" s="398"/>
      <c r="F9" s="398"/>
      <c r="G9" s="468"/>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6"/>
      <c r="E10" s="398"/>
      <c r="F10" s="398"/>
      <c r="G10" s="468"/>
      <c r="H10" s="440"/>
      <c r="I10" s="396">
        <v>0</v>
      </c>
      <c r="J10" s="398">
        <f>'Pt 2 Premium and Claims'!K16</f>
        <v>0</v>
      </c>
      <c r="K10" s="398">
        <f t="shared" ref="K10:K11" si="1">SUM(H10:J10)</f>
        <v>0</v>
      </c>
      <c r="L10" s="468"/>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6"/>
      <c r="E11" s="398"/>
      <c r="F11" s="398"/>
      <c r="G11" s="447"/>
      <c r="H11" s="440"/>
      <c r="I11" s="396">
        <v>0</v>
      </c>
      <c r="J11" s="398">
        <f>'Pt 2 Premium and Claims'!K17</f>
        <v>0</v>
      </c>
      <c r="K11" s="398">
        <f t="shared" si="1"/>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8"/>
      <c r="B12" s="413" t="s">
        <v>315</v>
      </c>
      <c r="C12" s="397"/>
      <c r="D12" s="398"/>
      <c r="E12" s="398"/>
      <c r="F12" s="398"/>
      <c r="G12" s="444"/>
      <c r="H12" s="397">
        <f>H6+H7</f>
        <v>2993439</v>
      </c>
      <c r="I12" s="398">
        <f>I6+I7-I8-I9-I10-I11</f>
        <v>2298186</v>
      </c>
      <c r="J12" s="398">
        <f>J6+J7-J8-J9-J10-J11</f>
        <v>0</v>
      </c>
      <c r="K12" s="398">
        <f>K6+K7-K8-K9-K10-K11</f>
        <v>5291625</v>
      </c>
      <c r="L12" s="444"/>
      <c r="M12" s="397">
        <f>M6+M7</f>
        <v>26645762</v>
      </c>
      <c r="N12" s="398">
        <f>N6+N7-N8-N9-N10-N11</f>
        <v>31470582</v>
      </c>
      <c r="O12" s="398">
        <f>O6+O7-O8-O9-O10-O11</f>
        <v>33689017</v>
      </c>
      <c r="P12" s="398">
        <f>P6+P7-P8-P9-P10-P11</f>
        <v>91805361</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8"/>
      <c r="B13" s="413" t="s">
        <v>316</v>
      </c>
      <c r="C13" s="441"/>
      <c r="D13" s="439"/>
      <c r="E13" s="439"/>
      <c r="F13" s="439"/>
      <c r="G13" s="444"/>
      <c r="H13" s="441"/>
      <c r="I13" s="439"/>
      <c r="J13" s="439"/>
      <c r="K13" s="439"/>
      <c r="L13" s="444"/>
      <c r="M13" s="441"/>
      <c r="N13" s="439"/>
      <c r="O13" s="439"/>
      <c r="P13" s="439"/>
      <c r="Q13" s="397"/>
      <c r="R13" s="398"/>
      <c r="S13" s="398"/>
      <c r="T13" s="398"/>
      <c r="U13" s="397"/>
      <c r="V13" s="398"/>
      <c r="W13" s="398"/>
      <c r="X13" s="398"/>
      <c r="Y13" s="397"/>
      <c r="Z13" s="398"/>
      <c r="AA13" s="398"/>
      <c r="AB13" s="398"/>
      <c r="AC13" s="440"/>
      <c r="AD13" s="438"/>
      <c r="AE13" s="438"/>
      <c r="AF13" s="438"/>
      <c r="AG13" s="440"/>
      <c r="AH13" s="438"/>
      <c r="AI13" s="438"/>
      <c r="AJ13" s="438"/>
      <c r="AK13" s="397"/>
      <c r="AL13" s="398"/>
      <c r="AM13" s="398"/>
      <c r="AN13" s="427"/>
    </row>
    <row r="14" spans="1:40" ht="17.25" thickBot="1" x14ac:dyDescent="0.3">
      <c r="B14" s="408"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6"/>
    </row>
    <row r="15" spans="1:40" ht="26.25" thickTop="1" x14ac:dyDescent="0.2">
      <c r="B15" s="414" t="s">
        <v>431</v>
      </c>
      <c r="C15" s="399"/>
      <c r="D15" s="400"/>
      <c r="E15" s="393"/>
      <c r="F15" s="393"/>
      <c r="G15" s="394"/>
      <c r="H15" s="400">
        <f>'[2]Pt 1 Summary of Data'!$L$20</f>
        <v>3669796</v>
      </c>
      <c r="I15" s="400">
        <f>'[3]Pt 1 Summary of Data'!$K$5-SUM('[3]Pt 3 MLR and Rebate Calculation'!$J$9:$J$11)</f>
        <v>1209771</v>
      </c>
      <c r="J15" s="393">
        <f>'Pt 1 Summary of Data'!K5+'Pt 1 Summary of Data'!K6+'Pt 1 Summary of Data'!K7-('Pt 3 MLR and Rebate Calculation'!J9+'Pt 3 MLR and Rebate Calculation'!J10+'Pt 3 MLR and Rebate Calculation'!J11)</f>
        <v>0</v>
      </c>
      <c r="K15" s="398">
        <f t="shared" ref="K15:K16" si="2">SUM(H15:J15)</f>
        <v>4879567</v>
      </c>
      <c r="L15" s="394"/>
      <c r="M15" s="399">
        <f>'[2]Pt 1 Summary of Data'!$Q$20</f>
        <v>28164033</v>
      </c>
      <c r="N15" s="400">
        <f>'[3]Pt 1 Summary of Data'!$Q$5</f>
        <v>31674585</v>
      </c>
      <c r="O15" s="393">
        <f>'Pt 1 Summary of Data'!P5+'Pt 1 Summary of Data'!P6+'Pt 1 Summary of Data'!P7-('Pt 3 MLR and Rebate Calculation'!O9+'Pt 3 MLR and Rebate Calculation'!O10+'Pt 3 MLR and Rebate Calculation'!O11)</f>
        <v>32779683</v>
      </c>
      <c r="P15" s="398">
        <f t="shared" ref="P15:P16" si="3">SUM(M15:O15)</f>
        <v>92618301</v>
      </c>
      <c r="Q15" s="399"/>
      <c r="R15" s="400"/>
      <c r="S15" s="393"/>
      <c r="T15" s="393"/>
      <c r="U15" s="399"/>
      <c r="V15" s="400"/>
      <c r="W15" s="393"/>
      <c r="X15" s="393"/>
      <c r="Y15" s="399"/>
      <c r="Z15" s="400"/>
      <c r="AA15" s="393"/>
      <c r="AB15" s="393"/>
      <c r="AC15" s="452"/>
      <c r="AD15" s="451"/>
      <c r="AE15" s="451"/>
      <c r="AF15" s="451"/>
      <c r="AG15" s="452"/>
      <c r="AH15" s="451"/>
      <c r="AI15" s="451"/>
      <c r="AJ15" s="451"/>
      <c r="AK15" s="399"/>
      <c r="AL15" s="400"/>
      <c r="AM15" s="393"/>
      <c r="AN15" s="428"/>
    </row>
    <row r="16" spans="1:40" x14ac:dyDescent="0.2">
      <c r="B16" s="412" t="s">
        <v>311</v>
      </c>
      <c r="C16" s="395"/>
      <c r="D16" s="396"/>
      <c r="E16" s="398"/>
      <c r="F16" s="398"/>
      <c r="G16" s="468"/>
      <c r="H16" s="396">
        <f>SUM('[2]Pt 1 Summary of Data'!$L$42:$L$49)</f>
        <v>52526</v>
      </c>
      <c r="I16" s="396">
        <f>SUM('[3]Pt 1 Summary of Data'!$K$26:$K$35)</f>
        <v>52843</v>
      </c>
      <c r="J16" s="398">
        <f>SUM('Pt 1 Summary of Data'!K25:K28,'Pt 1 Summary of Data'!K30:K32,'Pt 1 Summary of Data'!K34:K35)</f>
        <v>0</v>
      </c>
      <c r="K16" s="398">
        <f t="shared" si="2"/>
        <v>105369</v>
      </c>
      <c r="L16" s="468"/>
      <c r="M16" s="395">
        <f>SUM('[2]Pt 1 Summary of Data'!$Q$42:$Q$49)</f>
        <v>388177</v>
      </c>
      <c r="N16" s="396">
        <f>SUM('[3]Pt 1 Summary of Data'!$Q$26:$Q$35)</f>
        <v>1363172</v>
      </c>
      <c r="O16" s="398">
        <f>SUM('Pt 1 Summary of Data'!Q25:Q28,'Pt 1 Summary of Data'!Q30:Q32,'Pt 1 Summary of Data'!Q34:Q35)</f>
        <v>1428757</v>
      </c>
      <c r="P16" s="398">
        <f t="shared" si="3"/>
        <v>3180106</v>
      </c>
      <c r="Q16" s="395"/>
      <c r="R16" s="396"/>
      <c r="S16" s="398"/>
      <c r="T16" s="398"/>
      <c r="U16" s="395"/>
      <c r="V16" s="396"/>
      <c r="W16" s="398"/>
      <c r="X16" s="398"/>
      <c r="Y16" s="395"/>
      <c r="Z16" s="396"/>
      <c r="AA16" s="398"/>
      <c r="AB16" s="398"/>
      <c r="AC16" s="440"/>
      <c r="AD16" s="438"/>
      <c r="AE16" s="438"/>
      <c r="AF16" s="438"/>
      <c r="AG16" s="440"/>
      <c r="AH16" s="438"/>
      <c r="AI16" s="438"/>
      <c r="AJ16" s="438"/>
      <c r="AK16" s="395"/>
      <c r="AL16" s="396"/>
      <c r="AM16" s="398"/>
      <c r="AN16" s="427"/>
    </row>
    <row r="17" spans="1:40" s="65" customFormat="1" x14ac:dyDescent="0.2">
      <c r="A17" s="108"/>
      <c r="B17" s="413" t="s">
        <v>318</v>
      </c>
      <c r="C17" s="397"/>
      <c r="D17" s="398"/>
      <c r="E17" s="398"/>
      <c r="F17" s="398"/>
      <c r="G17" s="447"/>
      <c r="H17" s="397">
        <f>H15-H16</f>
        <v>3617270</v>
      </c>
      <c r="I17" s="398">
        <f t="shared" ref="I17:K17" si="4">I15-I16</f>
        <v>1156928</v>
      </c>
      <c r="J17" s="398">
        <f t="shared" si="4"/>
        <v>0</v>
      </c>
      <c r="K17" s="398">
        <f t="shared" si="4"/>
        <v>4774198</v>
      </c>
      <c r="L17" s="447"/>
      <c r="M17" s="397">
        <f>M15-M16</f>
        <v>27775856</v>
      </c>
      <c r="N17" s="398">
        <f t="shared" ref="N17:P17" si="5">N15-N16</f>
        <v>30311413</v>
      </c>
      <c r="O17" s="398">
        <f t="shared" si="5"/>
        <v>31350926</v>
      </c>
      <c r="P17" s="398">
        <f t="shared" si="5"/>
        <v>89438195</v>
      </c>
      <c r="Q17" s="397"/>
      <c r="R17" s="398"/>
      <c r="S17" s="398"/>
      <c r="T17" s="398"/>
      <c r="U17" s="397"/>
      <c r="V17" s="398"/>
      <c r="W17" s="398"/>
      <c r="X17" s="398"/>
      <c r="Y17" s="397"/>
      <c r="Z17" s="398"/>
      <c r="AA17" s="398"/>
      <c r="AB17" s="398"/>
      <c r="AC17" s="440"/>
      <c r="AD17" s="438"/>
      <c r="AE17" s="438"/>
      <c r="AF17" s="438"/>
      <c r="AG17" s="440"/>
      <c r="AH17" s="438"/>
      <c r="AI17" s="438"/>
      <c r="AJ17" s="438"/>
      <c r="AK17" s="397"/>
      <c r="AL17" s="398"/>
      <c r="AM17" s="398"/>
      <c r="AN17" s="427"/>
    </row>
    <row r="18" spans="1:40" ht="16.5" x14ac:dyDescent="0.25">
      <c r="B18" s="408"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6"/>
    </row>
    <row r="19" spans="1:40" x14ac:dyDescent="0.2">
      <c r="B19" s="415" t="s">
        <v>469</v>
      </c>
      <c r="C19" s="452"/>
      <c r="D19" s="451"/>
      <c r="E19" s="451"/>
      <c r="F19" s="451"/>
      <c r="G19" s="394"/>
      <c r="H19" s="452"/>
      <c r="I19" s="451"/>
      <c r="J19" s="451"/>
      <c r="K19" s="451"/>
      <c r="L19" s="394"/>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468"/>
      <c r="H20" s="440"/>
      <c r="I20" s="438"/>
      <c r="J20" s="438"/>
      <c r="K20" s="438"/>
      <c r="L20" s="468"/>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468"/>
      <c r="H21" s="440"/>
      <c r="I21" s="438"/>
      <c r="J21" s="438"/>
      <c r="K21" s="438"/>
      <c r="L21" s="468"/>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468"/>
      <c r="H22" s="440"/>
      <c r="I22" s="438"/>
      <c r="J22" s="438"/>
      <c r="K22" s="438"/>
      <c r="L22" s="468"/>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468"/>
      <c r="H23" s="440"/>
      <c r="I23" s="438"/>
      <c r="J23" s="438"/>
      <c r="K23" s="438"/>
      <c r="L23" s="468"/>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468"/>
      <c r="H24" s="440"/>
      <c r="I24" s="438"/>
      <c r="J24" s="438"/>
      <c r="K24" s="438"/>
      <c r="L24" s="468"/>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468"/>
      <c r="H25" s="440"/>
      <c r="I25" s="438"/>
      <c r="J25" s="438"/>
      <c r="K25" s="438"/>
      <c r="L25" s="468"/>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468"/>
      <c r="H26" s="440"/>
      <c r="I26" s="438"/>
      <c r="J26" s="438"/>
      <c r="K26" s="438"/>
      <c r="L26" s="468"/>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468"/>
      <c r="H27" s="440"/>
      <c r="I27" s="438"/>
      <c r="J27" s="438"/>
      <c r="K27" s="438"/>
      <c r="L27" s="468"/>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468"/>
      <c r="H28" s="440"/>
      <c r="I28" s="438"/>
      <c r="J28" s="438"/>
      <c r="K28" s="438"/>
      <c r="L28" s="468"/>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468"/>
      <c r="H29" s="440"/>
      <c r="I29" s="438"/>
      <c r="J29" s="438"/>
      <c r="K29" s="438"/>
      <c r="L29" s="468"/>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c r="H30" s="440"/>
      <c r="I30" s="438"/>
      <c r="J30" s="438"/>
      <c r="K30" s="438"/>
      <c r="L30" s="468"/>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468"/>
      <c r="H31" s="440"/>
      <c r="I31" s="438"/>
      <c r="J31" s="438"/>
      <c r="K31" s="438"/>
      <c r="L31" s="468"/>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468"/>
      <c r="H32" s="440"/>
      <c r="I32" s="438"/>
      <c r="J32" s="438"/>
      <c r="K32" s="438"/>
      <c r="L32" s="468"/>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468"/>
      <c r="H33" s="440"/>
      <c r="I33" s="438"/>
      <c r="J33" s="438"/>
      <c r="K33" s="438"/>
      <c r="L33" s="468"/>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c r="H34" s="459"/>
      <c r="I34" s="460"/>
      <c r="J34" s="460"/>
      <c r="K34" s="460"/>
      <c r="L34" s="466"/>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7.25" thickBot="1" x14ac:dyDescent="0.3">
      <c r="B37" s="408"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6"/>
    </row>
    <row r="38" spans="1:40" ht="13.5" thickTop="1" x14ac:dyDescent="0.2">
      <c r="B38" s="414" t="s">
        <v>415</v>
      </c>
      <c r="C38" s="401"/>
      <c r="D38" s="402"/>
      <c r="E38" s="429"/>
      <c r="F38" s="429"/>
      <c r="G38" s="445"/>
      <c r="H38" s="401">
        <f>'[2]Pt 1 Summary of Data'!$L$77</f>
        <v>769</v>
      </c>
      <c r="I38" s="402">
        <f>'[3]Pt 1 Summary of Data'!$K$60</f>
        <v>258</v>
      </c>
      <c r="J38" s="429">
        <f>'Pt 1 Summary of Data'!I60</f>
        <v>0</v>
      </c>
      <c r="K38" s="429">
        <f>SUM(H38:J38)</f>
        <v>1027</v>
      </c>
      <c r="L38" s="445"/>
      <c r="M38" s="401">
        <f>'[2]Pt 1 Summary of Data'!$Q$77</f>
        <v>5684</v>
      </c>
      <c r="N38" s="402">
        <f>'[3]Pt 1 Summary of Data'!$Q$60</f>
        <v>6523</v>
      </c>
      <c r="O38" s="429">
        <f>'Pt 1 Summary of Data'!Q60</f>
        <v>6894.583333333333</v>
      </c>
      <c r="P38" s="429">
        <f>SUM(M38:O38)</f>
        <v>19101.583333333332</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c r="G39" s="458"/>
      <c r="H39" s="456"/>
      <c r="I39" s="457"/>
      <c r="J39" s="457"/>
      <c r="K39" s="436">
        <v>8.2442000000000015E-2</v>
      </c>
      <c r="L39" s="458"/>
      <c r="M39" s="456"/>
      <c r="N39" s="457"/>
      <c r="O39" s="457"/>
      <c r="P39" s="436">
        <v>1.9541300000000001E-2</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7"/>
      <c r="B40" s="418" t="s">
        <v>321</v>
      </c>
      <c r="C40" s="440"/>
      <c r="D40" s="438"/>
      <c r="E40" s="438"/>
      <c r="F40" s="396"/>
      <c r="G40" s="444"/>
      <c r="H40" s="440"/>
      <c r="I40" s="438"/>
      <c r="J40" s="438"/>
      <c r="K40" s="396">
        <v>1556</v>
      </c>
      <c r="L40" s="444"/>
      <c r="M40" s="440"/>
      <c r="N40" s="438"/>
      <c r="O40" s="438"/>
      <c r="P40" s="396">
        <v>1510</v>
      </c>
      <c r="Q40" s="440"/>
      <c r="R40" s="438"/>
      <c r="S40" s="438"/>
      <c r="T40" s="396"/>
      <c r="U40" s="440"/>
      <c r="V40" s="438"/>
      <c r="W40" s="438"/>
      <c r="X40" s="396"/>
      <c r="Y40" s="440"/>
      <c r="Z40" s="438"/>
      <c r="AA40" s="438"/>
      <c r="AB40" s="396"/>
      <c r="AC40" s="440"/>
      <c r="AD40" s="438"/>
      <c r="AE40" s="438"/>
      <c r="AF40" s="438"/>
      <c r="AG40" s="440"/>
      <c r="AH40" s="438"/>
      <c r="AI40" s="438"/>
      <c r="AJ40" s="438"/>
      <c r="AK40" s="440"/>
      <c r="AL40" s="438"/>
      <c r="AM40" s="438"/>
      <c r="AN40" s="422"/>
    </row>
    <row r="41" spans="1:40" x14ac:dyDescent="0.2">
      <c r="A41" s="109"/>
      <c r="B41" s="412" t="s">
        <v>322</v>
      </c>
      <c r="C41" s="440"/>
      <c r="D41" s="438"/>
      <c r="E41" s="438"/>
      <c r="F41" s="431"/>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c r="G42" s="444"/>
      <c r="H42" s="440"/>
      <c r="I42" s="438"/>
      <c r="J42" s="438"/>
      <c r="K42" s="433">
        <f>K39*K41</f>
        <v>8.2442000000000015E-2</v>
      </c>
      <c r="L42" s="444"/>
      <c r="M42" s="440"/>
      <c r="N42" s="438"/>
      <c r="O42" s="438"/>
      <c r="P42" s="433">
        <f>P39*P41</f>
        <v>1.9541300000000001E-2</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c r="D45" s="433"/>
      <c r="E45" s="433"/>
      <c r="F45" s="433"/>
      <c r="G45" s="444"/>
      <c r="H45" s="435">
        <f t="shared" ref="H45:I45" si="6">H12/H17</f>
        <v>0.82754093556743069</v>
      </c>
      <c r="I45" s="433">
        <f t="shared" si="6"/>
        <v>1.9864555097637882</v>
      </c>
      <c r="J45" s="433"/>
      <c r="K45" s="433">
        <f>K12/K17</f>
        <v>1.1083798786728158</v>
      </c>
      <c r="L45" s="444"/>
      <c r="M45" s="435">
        <f t="shared" ref="M45:P45" si="7">M12/M17</f>
        <v>0.95931380116601983</v>
      </c>
      <c r="N45" s="433">
        <f t="shared" si="7"/>
        <v>1.0382419981542925</v>
      </c>
      <c r="O45" s="433">
        <f t="shared" si="7"/>
        <v>1.0745780523356789</v>
      </c>
      <c r="P45" s="433">
        <f t="shared" si="7"/>
        <v>1.0264670591798057</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7"/>
      <c r="B47" s="418" t="s">
        <v>328</v>
      </c>
      <c r="C47" s="440"/>
      <c r="D47" s="438"/>
      <c r="E47" s="438"/>
      <c r="F47" s="433"/>
      <c r="G47" s="444"/>
      <c r="H47" s="440"/>
      <c r="I47" s="438"/>
      <c r="J47" s="438"/>
      <c r="K47" s="433">
        <f>K42</f>
        <v>8.2442000000000015E-2</v>
      </c>
      <c r="L47" s="444"/>
      <c r="M47" s="440"/>
      <c r="N47" s="438"/>
      <c r="O47" s="438"/>
      <c r="P47" s="433">
        <f>P42</f>
        <v>1.9541300000000001E-2</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8"/>
      <c r="B48" s="420" t="s">
        <v>327</v>
      </c>
      <c r="C48" s="440"/>
      <c r="D48" s="438"/>
      <c r="E48" s="438"/>
      <c r="F48" s="433"/>
      <c r="G48" s="444"/>
      <c r="H48" s="440"/>
      <c r="I48" s="438"/>
      <c r="J48" s="438"/>
      <c r="K48" s="433">
        <f>ROUND(K45+K47,3)</f>
        <v>1.1910000000000001</v>
      </c>
      <c r="L48" s="444"/>
      <c r="M48" s="440"/>
      <c r="N48" s="438"/>
      <c r="O48" s="438"/>
      <c r="P48" s="433">
        <f>P45+P47</f>
        <v>1.0460083591798057</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6"/>
    </row>
    <row r="50" spans="1:40" s="9" customFormat="1" x14ac:dyDescent="0.2">
      <c r="A50" s="107"/>
      <c r="B50" s="411" t="s">
        <v>330</v>
      </c>
      <c r="C50" s="403"/>
      <c r="D50" s="404"/>
      <c r="E50" s="404"/>
      <c r="F50" s="404"/>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c r="G51" s="444"/>
      <c r="H51" s="441"/>
      <c r="I51" s="439"/>
      <c r="J51" s="439"/>
      <c r="K51" s="433">
        <f>K48</f>
        <v>1.1910000000000001</v>
      </c>
      <c r="L51" s="444"/>
      <c r="M51" s="441"/>
      <c r="N51" s="439"/>
      <c r="O51" s="439"/>
      <c r="P51" s="433">
        <f>P48</f>
        <v>1.0460083591798057</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7"/>
      <c r="B52" s="416" t="s">
        <v>332</v>
      </c>
      <c r="C52" s="440"/>
      <c r="D52" s="438"/>
      <c r="E52" s="438"/>
      <c r="F52" s="398"/>
      <c r="G52" s="444"/>
      <c r="H52" s="440"/>
      <c r="I52" s="438"/>
      <c r="J52" s="438"/>
      <c r="K52" s="398">
        <f>J15-J16</f>
        <v>0</v>
      </c>
      <c r="L52" s="444"/>
      <c r="M52" s="440"/>
      <c r="N52" s="438"/>
      <c r="O52" s="438"/>
      <c r="P52" s="398">
        <f>O15-O16</f>
        <v>31350926</v>
      </c>
      <c r="Q52" s="440"/>
      <c r="R52" s="438"/>
      <c r="S52" s="438"/>
      <c r="T52" s="398"/>
      <c r="U52" s="440"/>
      <c r="V52" s="438"/>
      <c r="W52" s="438"/>
      <c r="X52" s="398"/>
      <c r="Y52" s="440"/>
      <c r="Z52" s="438"/>
      <c r="AA52" s="438"/>
      <c r="AB52" s="398"/>
      <c r="AC52" s="440"/>
      <c r="AD52" s="438"/>
      <c r="AE52" s="438"/>
      <c r="AF52" s="438"/>
      <c r="AG52" s="440"/>
      <c r="AH52" s="438"/>
      <c r="AI52" s="438"/>
      <c r="AJ52" s="438"/>
      <c r="AK52" s="440"/>
      <c r="AL52" s="438"/>
      <c r="AM52" s="438"/>
      <c r="AN52" s="427"/>
    </row>
    <row r="53" spans="1:40" s="19" customFormat="1" ht="25.5" x14ac:dyDescent="0.2">
      <c r="A53" s="108"/>
      <c r="B53" s="413" t="s">
        <v>333</v>
      </c>
      <c r="C53" s="440"/>
      <c r="D53" s="438"/>
      <c r="E53" s="438"/>
      <c r="F53" s="398"/>
      <c r="G53" s="444"/>
      <c r="H53" s="440"/>
      <c r="I53" s="438"/>
      <c r="J53" s="438"/>
      <c r="K53" s="398">
        <f>IF(K52&lt;0,0,(K50-K51)*K52)</f>
        <v>0</v>
      </c>
      <c r="L53" s="444"/>
      <c r="M53" s="440"/>
      <c r="N53" s="438"/>
      <c r="O53" s="438"/>
      <c r="P53" s="398">
        <f>IF(P48&lt;P50,IF(P52&lt;0,0,(P50-P51)*P52),0)</f>
        <v>0</v>
      </c>
      <c r="Q53" s="440"/>
      <c r="R53" s="438"/>
      <c r="S53" s="438"/>
      <c r="T53" s="398"/>
      <c r="U53" s="440"/>
      <c r="V53" s="438"/>
      <c r="W53" s="438"/>
      <c r="X53" s="398"/>
      <c r="Y53" s="440"/>
      <c r="Z53" s="438"/>
      <c r="AA53" s="438"/>
      <c r="AB53" s="398"/>
      <c r="AC53" s="440"/>
      <c r="AD53" s="438"/>
      <c r="AE53" s="438"/>
      <c r="AF53" s="438"/>
      <c r="AG53" s="440"/>
      <c r="AH53" s="438"/>
      <c r="AI53" s="438"/>
      <c r="AJ53" s="438"/>
      <c r="AK53" s="440"/>
      <c r="AL53" s="438"/>
      <c r="AM53" s="438"/>
      <c r="AN53" s="427"/>
    </row>
    <row r="54" spans="1:40" s="19" customFormat="1" ht="16.5" x14ac:dyDescent="0.25">
      <c r="A54" s="84"/>
      <c r="B54" s="408"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5"/>
      <c r="D56" s="438"/>
      <c r="E56" s="438"/>
      <c r="F56" s="438"/>
      <c r="G56" s="444"/>
      <c r="H56" s="395"/>
      <c r="I56" s="438"/>
      <c r="J56" s="438"/>
      <c r="K56" s="438"/>
      <c r="L56" s="444"/>
      <c r="M56" s="395"/>
      <c r="N56" s="438"/>
      <c r="O56" s="438"/>
      <c r="P56" s="438"/>
      <c r="Q56" s="395"/>
      <c r="R56" s="438"/>
      <c r="S56" s="438"/>
      <c r="T56" s="438"/>
      <c r="U56" s="395"/>
      <c r="V56" s="438"/>
      <c r="W56" s="438"/>
      <c r="X56" s="438"/>
      <c r="Y56" s="395"/>
      <c r="Z56" s="438"/>
      <c r="AA56" s="438"/>
      <c r="AB56" s="438"/>
      <c r="AC56" s="440"/>
      <c r="AD56" s="438"/>
      <c r="AE56" s="438"/>
      <c r="AF56" s="438"/>
      <c r="AG56" s="440"/>
      <c r="AH56" s="438"/>
      <c r="AI56" s="438"/>
      <c r="AJ56" s="438"/>
      <c r="AK56" s="395"/>
      <c r="AL56" s="438"/>
      <c r="AM56" s="438"/>
      <c r="AN56" s="455"/>
    </row>
    <row r="57" spans="1:40" s="19" customFormat="1" ht="25.5" x14ac:dyDescent="0.2">
      <c r="A57" s="84"/>
      <c r="B57" s="416" t="s">
        <v>336</v>
      </c>
      <c r="C57" s="395"/>
      <c r="D57" s="438"/>
      <c r="E57" s="438"/>
      <c r="F57" s="438"/>
      <c r="G57" s="444"/>
      <c r="H57" s="395"/>
      <c r="I57" s="438"/>
      <c r="J57" s="438"/>
      <c r="K57" s="438"/>
      <c r="L57" s="444"/>
      <c r="M57" s="395"/>
      <c r="N57" s="438"/>
      <c r="O57" s="438"/>
      <c r="P57" s="438"/>
      <c r="Q57" s="395"/>
      <c r="R57" s="438"/>
      <c r="S57" s="438"/>
      <c r="T57" s="438"/>
      <c r="U57" s="395"/>
      <c r="V57" s="438"/>
      <c r="W57" s="438"/>
      <c r="X57" s="438"/>
      <c r="Y57" s="395"/>
      <c r="Z57" s="438"/>
      <c r="AA57" s="438"/>
      <c r="AB57" s="438"/>
      <c r="AC57" s="440"/>
      <c r="AD57" s="438"/>
      <c r="AE57" s="438"/>
      <c r="AF57" s="438"/>
      <c r="AG57" s="440"/>
      <c r="AH57" s="438"/>
      <c r="AI57" s="438"/>
      <c r="AJ57" s="438"/>
      <c r="AK57" s="395"/>
      <c r="AL57" s="438"/>
      <c r="AM57" s="438"/>
      <c r="AN57" s="455"/>
    </row>
    <row r="58" spans="1:40" s="19" customFormat="1" ht="26.25" customHeight="1" x14ac:dyDescent="0.2">
      <c r="A58" s="84"/>
      <c r="B58" s="417" t="s">
        <v>485</v>
      </c>
      <c r="C58" s="449"/>
      <c r="D58" s="438"/>
      <c r="E58" s="450"/>
      <c r="F58" s="450"/>
      <c r="G58" s="398"/>
      <c r="H58" s="449"/>
      <c r="I58" s="450"/>
      <c r="J58" s="450"/>
      <c r="K58" s="450"/>
      <c r="L58" s="398"/>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6"/>
      <c r="H59" s="440"/>
      <c r="I59" s="438"/>
      <c r="J59" s="469"/>
      <c r="K59" s="438"/>
      <c r="L59" s="396"/>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6"/>
      <c r="H60" s="440"/>
      <c r="I60" s="438"/>
      <c r="J60" s="469"/>
      <c r="K60" s="438"/>
      <c r="L60" s="396"/>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6"/>
      <c r="F61" s="438"/>
      <c r="G61" s="444"/>
      <c r="H61" s="440"/>
      <c r="I61" s="438"/>
      <c r="J61" s="396"/>
      <c r="K61" s="438"/>
      <c r="L61" s="444"/>
      <c r="M61" s="440"/>
      <c r="N61" s="438"/>
      <c r="O61" s="438"/>
      <c r="P61" s="438"/>
      <c r="Q61" s="440"/>
      <c r="R61" s="438"/>
      <c r="S61" s="396"/>
      <c r="T61" s="438"/>
      <c r="U61" s="440"/>
      <c r="V61" s="438"/>
      <c r="W61" s="396"/>
      <c r="X61" s="438"/>
      <c r="Y61" s="440"/>
      <c r="Z61" s="438"/>
      <c r="AA61" s="438"/>
      <c r="AB61" s="438"/>
      <c r="AC61" s="440"/>
      <c r="AD61" s="438"/>
      <c r="AE61" s="438"/>
      <c r="AF61" s="438"/>
      <c r="AG61" s="440"/>
      <c r="AH61" s="438"/>
      <c r="AI61" s="438"/>
      <c r="AJ61" s="438"/>
      <c r="AK61" s="440"/>
      <c r="AL61" s="438"/>
      <c r="AM61" s="396"/>
      <c r="AN61" s="455"/>
    </row>
    <row r="62" spans="1:40" s="19" customFormat="1" x14ac:dyDescent="0.2">
      <c r="A62" s="84"/>
      <c r="B62" s="416" t="s">
        <v>338</v>
      </c>
      <c r="C62" s="440"/>
      <c r="D62" s="438"/>
      <c r="E62" s="396"/>
      <c r="F62" s="438"/>
      <c r="G62" s="444"/>
      <c r="H62" s="440"/>
      <c r="I62" s="438"/>
      <c r="J62" s="396"/>
      <c r="K62" s="438"/>
      <c r="L62" s="444"/>
      <c r="M62" s="440"/>
      <c r="N62" s="438"/>
      <c r="O62" s="438"/>
      <c r="P62" s="438"/>
      <c r="Q62" s="440"/>
      <c r="R62" s="438"/>
      <c r="S62" s="396"/>
      <c r="T62" s="438"/>
      <c r="U62" s="440"/>
      <c r="V62" s="438"/>
      <c r="W62" s="396"/>
      <c r="X62" s="438"/>
      <c r="Y62" s="440"/>
      <c r="Z62" s="438"/>
      <c r="AA62" s="438"/>
      <c r="AB62" s="438"/>
      <c r="AC62" s="440"/>
      <c r="AD62" s="438"/>
      <c r="AE62" s="438"/>
      <c r="AF62" s="438"/>
      <c r="AG62" s="440"/>
      <c r="AH62" s="438"/>
      <c r="AI62" s="438"/>
      <c r="AJ62" s="438"/>
      <c r="AK62" s="440"/>
      <c r="AL62" s="438"/>
      <c r="AM62" s="396"/>
      <c r="AN62" s="455"/>
    </row>
    <row r="63" spans="1:40" s="19" customFormat="1" x14ac:dyDescent="0.2">
      <c r="A63" s="84"/>
      <c r="B63" s="416" t="s">
        <v>339</v>
      </c>
      <c r="C63" s="440"/>
      <c r="D63" s="438"/>
      <c r="E63" s="396"/>
      <c r="F63" s="438"/>
      <c r="G63" s="444"/>
      <c r="H63" s="440"/>
      <c r="I63" s="438"/>
      <c r="J63" s="396"/>
      <c r="K63" s="438"/>
      <c r="L63" s="444"/>
      <c r="M63" s="440"/>
      <c r="N63" s="438"/>
      <c r="O63" s="438"/>
      <c r="P63" s="438"/>
      <c r="Q63" s="440"/>
      <c r="R63" s="438"/>
      <c r="S63" s="396"/>
      <c r="T63" s="438"/>
      <c r="U63" s="440"/>
      <c r="V63" s="438"/>
      <c r="W63" s="396"/>
      <c r="X63" s="438"/>
      <c r="Y63" s="440"/>
      <c r="Z63" s="438"/>
      <c r="AA63" s="438"/>
      <c r="AB63" s="438"/>
      <c r="AC63" s="440"/>
      <c r="AD63" s="438"/>
      <c r="AE63" s="438"/>
      <c r="AF63" s="438"/>
      <c r="AG63" s="440"/>
      <c r="AH63" s="438"/>
      <c r="AI63" s="438"/>
      <c r="AJ63" s="438"/>
      <c r="AK63" s="440"/>
      <c r="AL63" s="438"/>
      <c r="AM63" s="396"/>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7" priority="49" stopIfTrue="1" operator="lessThan">
      <formula>0</formula>
    </cfRule>
  </conditionalFormatting>
  <conditionalFormatting sqref="C15:C16">
    <cfRule type="cellIs" dxfId="56" priority="62" stopIfTrue="1" operator="lessThan">
      <formula>0</formula>
    </cfRule>
  </conditionalFormatting>
  <conditionalFormatting sqref="C5:C7">
    <cfRule type="cellIs" dxfId="55" priority="63"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10" yWindow="75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50" fitToWidth="2"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f>'Pt 1 Summary of Data'!Q56</f>
        <v>3779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0"/>
      <c r="D23" s="481"/>
      <c r="E23" s="481"/>
      <c r="F23" s="481"/>
      <c r="G23" s="481"/>
      <c r="H23" s="481"/>
      <c r="I23" s="481"/>
      <c r="J23" s="481"/>
      <c r="K23" s="482"/>
    </row>
    <row r="24" spans="2:12" s="5" customFormat="1" ht="100.15" customHeight="1" x14ac:dyDescent="0.2">
      <c r="B24" s="90" t="s">
        <v>213</v>
      </c>
      <c r="C24" s="483"/>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Magnuson, Debra</cp:lastModifiedBy>
  <cp:lastPrinted>2016-07-15T23:12:18Z</cp:lastPrinted>
  <dcterms:created xsi:type="dcterms:W3CDTF">2012-03-15T16:14:51Z</dcterms:created>
  <dcterms:modified xsi:type="dcterms:W3CDTF">2016-07-15T23:48:28Z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