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P41" i="10" l="1"/>
  <c r="P46" i="10" s="1"/>
  <c r="O16" i="10"/>
  <c r="P16" i="10" s="1"/>
  <c r="O7" i="10"/>
  <c r="P7" i="10" s="1"/>
  <c r="N17" i="10"/>
  <c r="N12" i="10"/>
  <c r="N44" i="10" s="1"/>
  <c r="M17" i="10"/>
  <c r="M12" i="10"/>
  <c r="M44" i="10" s="1"/>
  <c r="K41" i="10" l="1"/>
  <c r="K46" i="10" s="1"/>
  <c r="K37" i="10"/>
  <c r="J16" i="10"/>
  <c r="K16" i="10" s="1"/>
  <c r="J7" i="10"/>
  <c r="K7" i="10" s="1"/>
  <c r="I17" i="10"/>
  <c r="I12" i="10"/>
  <c r="I44" i="10" s="1"/>
  <c r="H17" i="10"/>
  <c r="H12" i="10"/>
  <c r="H44" i="10" s="1"/>
  <c r="F37" i="10" l="1"/>
  <c r="E16" i="10"/>
  <c r="F16" i="10" s="1"/>
  <c r="E12" i="10"/>
  <c r="F8" i="10"/>
  <c r="F7" i="10"/>
  <c r="F6" i="10"/>
  <c r="F12" i="10" s="1"/>
  <c r="D44" i="10"/>
  <c r="D17" i="10"/>
  <c r="D12" i="10"/>
  <c r="C17" i="10"/>
  <c r="C44" i="10" s="1"/>
  <c r="C12" i="10"/>
  <c r="AS60" i="4" l="1"/>
  <c r="AS27" i="4"/>
  <c r="AS12" i="4"/>
  <c r="AS5" i="4"/>
  <c r="Q60" i="4"/>
  <c r="O37" i="10" s="1"/>
  <c r="P37" i="10" s="1"/>
  <c r="P60" i="4"/>
  <c r="T5" i="4"/>
  <c r="S5" i="4"/>
  <c r="R5" i="4"/>
  <c r="Q5" i="4"/>
  <c r="O15" i="10" s="1"/>
  <c r="P5" i="4"/>
  <c r="J60" i="4"/>
  <c r="K60" i="4"/>
  <c r="K12" i="4"/>
  <c r="J6" i="10" s="1"/>
  <c r="O5" i="4"/>
  <c r="N5" i="4"/>
  <c r="M5" i="4"/>
  <c r="L5" i="4"/>
  <c r="K5" i="4"/>
  <c r="J15" i="10" s="1"/>
  <c r="K51" i="10" s="1"/>
  <c r="J5" i="4"/>
  <c r="D60" i="4"/>
  <c r="E60" i="4"/>
  <c r="I12" i="4"/>
  <c r="H12" i="4"/>
  <c r="G12" i="4"/>
  <c r="F12" i="4"/>
  <c r="I5" i="4"/>
  <c r="H5" i="4"/>
  <c r="G5" i="4"/>
  <c r="F5" i="4"/>
  <c r="E5" i="4"/>
  <c r="E15" i="10" s="1"/>
  <c r="D5" i="4"/>
  <c r="AS54" i="18"/>
  <c r="Q54" i="18"/>
  <c r="Q12" i="4" s="1"/>
  <c r="O6" i="10" s="1"/>
  <c r="P54" i="18"/>
  <c r="P12" i="4" s="1"/>
  <c r="K54" i="18"/>
  <c r="J54" i="18"/>
  <c r="J12" i="4" s="1"/>
  <c r="E54" i="18"/>
  <c r="E12" i="4" s="1"/>
  <c r="D54" i="18"/>
  <c r="D12" i="4" s="1"/>
  <c r="P51" i="10" l="1"/>
  <c r="P15" i="10"/>
  <c r="P17" i="10" s="1"/>
  <c r="O17" i="10"/>
  <c r="O12" i="10"/>
  <c r="P6" i="10"/>
  <c r="P12" i="10" s="1"/>
  <c r="K15" i="10"/>
  <c r="J17" i="10"/>
  <c r="K6" i="10"/>
  <c r="K12" i="10" s="1"/>
  <c r="J12" i="10"/>
  <c r="F15" i="10"/>
  <c r="E17" i="10"/>
  <c r="E44" i="10" s="1"/>
  <c r="O44" i="10" l="1"/>
  <c r="P44" i="10"/>
  <c r="P47" i="10" s="1"/>
  <c r="P50" i="10" s="1"/>
  <c r="J44" i="10"/>
  <c r="K17" i="10"/>
  <c r="K44" i="10" s="1"/>
  <c r="K47" i="10" s="1"/>
  <c r="K50" i="10" s="1"/>
  <c r="F51" i="10"/>
  <c r="F17" i="10"/>
  <c r="F44" i="10"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<sst xmlns="http://schemas.openxmlformats.org/spreadsheetml/2006/main" count="565" uniqueCount="503">
  <si>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</si>
  <si>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</si>
  <si>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</si>
  <si>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</si>
  <si>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</si>
  <si>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</si>
  <si>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</si>
  <si>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</si>
  <si>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</si>
  <si>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</si>
  <si>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</si>
  <si>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</si>
  <si>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</si>
  <si>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</si>
  <si>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</si>
  <si>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</si>
  <si>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</si>
  <si>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</si>
  <si>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</si>
  <si>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</si>
  <si>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</si>
  <si>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</si>
  <si>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</si>
  <si>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</si>
  <si>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</si>
  <si>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</si>
  <si>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</si>
  <si>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</si>
  <si>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</si>
  <si>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</si>
  <si>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</si>
  <si>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</si>
  <si>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</si>
  <si>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</si>
  <si>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</si>
  <si>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</si>
  <si>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</si>
  <si>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</si>
  <si>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</si>
  <si>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</si>
  <si>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</si>
  <si>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</si>
  <si>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</si>
  <si>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</si>
  <si>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</si>
  <si>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</si>
  <si>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</si>
  <si>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</si>
  <si>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</si>
  <si>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</si>
  <si>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</si>
  <si>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</si>
  <si>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</si>
  <si>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</si>
  <si>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</si>
  <si>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</si>
  <si>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</si>
  <si>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</si>
  <si>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</si>
  <si>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</si>
  <si>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</si>
  <si>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</si>
  <si>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</si>
  <si>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</si>
  <si>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</si>
  <si>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</si>
  <si>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</si>
  <si>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</si>
  <si>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</si>
  <si>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</si>
  <si>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</si>
  <si>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</si>
  <si>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</si>
  <si>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</si>
  <si>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</si>
  <si>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</si>
  <si>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</si>
  <si>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</si>
  <si>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</si>
  <si>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</si>
  <si>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</si>
  <si>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</si>
  <si>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</si>
  <si>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</si>
  <si>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</si>
  <si>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</si>
  <si>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</si>
  <si>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</si>
  <si>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</si>
  <si>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</si>
  <si>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</si>
  <si>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</si>
  <si>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</si>
  <si>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</si>
  <si>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</si>
  <si>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</si>
  <si>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</si>
  <si>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</si>
  <si>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</si>
  <si>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</si>
  <si>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</si>
  <si>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</si>
  <si>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</si>
  <si>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</si>
  <si>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</si>
  <si>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</si>
  <si>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</si>
  <si>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</si>
  <si>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</si>
  <si>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</si>
  <si>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</si>
  <si>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</si>
  <si>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</si>
  <si>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</si>
  <si>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</si>
  <si>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</si>
  <si>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</si>
  <si>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</si>
  <si>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</si>
  <si>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</si>
  <si>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</si>
  <si>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</si>
  <si>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</si>
  <si>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</si>
  <si>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</si>
  <si>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</si>
  <si>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</si>
  <si>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</si>
  <si>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</si>
  <si>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</si>
  <si>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</si>
  <si>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</si>
  <si>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</si>
  <si>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</si>
  <si>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</si>
  <si>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</si>
  <si>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</si>
  <si>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</si>
  <si>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</si>
  <si>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</si>
  <si>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</si>
  <si>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</si>
  <si>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</si>
  <si>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</si>
  <si>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</si>
  <si>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</si>
  <si>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</si>
  <si>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</si>
  <si>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</si>
  <si>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</si>
  <si>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</si>
  <si>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</si>
  <si>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</si>
  <si>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</si>
  <si>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</si>
  <si>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</si>
  <si>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</si>
  <si>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</si>
  <si>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</si>
  <si>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</si>
  <si>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</si>
  <si>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</si>
  <si>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</si>
  <si>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</si>
  <si>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</si>
  <si>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</si>
  <si>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</si>
  <si>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</si>
  <si>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</si>
  <si>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</si>
  <si>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</si>
  <si>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</si>
  <si>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</si>
  <si>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</si>
  <si>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</si>
  <si>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</si>
  <si>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</si>
  <si>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</si>
  <si>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</si>
  <si>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</si>
  <si>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</si>
  <si>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</si>
  <si>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</si>
  <si>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</si>
  <si>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</si>
  <si>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</si>
  <si>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</si>
  <si>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</si>
  <si>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</si>
  <si>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</si>
  <si>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</si>
  <si>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</si>
  <si>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</si>
  <si>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</si>
  <si>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</si>
  <si>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</si>
  <si>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</si>
  <si>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</si>
  <si>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</si>
  <si>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</si>
  <si>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</si>
  <si>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</si>
  <si>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</si>
  <si>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</si>
  <si>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</si>
  <si>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</si>
  <si>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</si>
  <si>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</si>
  <si>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</si>
  <si>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</si>
  <si>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</si>
  <si>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</si>
  <si>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</si>
  <si>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</si>
  <si>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</si>
  <si>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</si>
  <si>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</si>
  <si>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</si>
  <si>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</si>
  <si>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</si>
  <si>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</si>
  <si>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</si>
  <si>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</si>
  <si>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</si>
  <si>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</si>
  <si>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</si>
  <si>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</si>
  <si>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</si>
  <si>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</si>
  <si>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</si>
  <si>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</si>
  <si>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</si>
  <si>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</si>
  <si>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</si>
  <si>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</si>
  <si>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</si>
  <si>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</si>
  <si>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</si>
  <si>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</si>
  <si>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</si>
  <si>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</si>
  <si>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</si>
  <si>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</si>
  <si>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</si>
  <si>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</si>
  <si>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</si>
  <si>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</si>
  <si>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</si>
  <si>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</si>
  <si>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</si>
  <si>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</si>
  <si>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</si>
  <si>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</si>
  <si>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</si>
  <si>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</si>
  <si>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</si>
  <si>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</si>
  <si>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</si>
  <si>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</si>
  <si>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</si>
  <si>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</si>
  <si>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</si>
  <si>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</si>
  <si>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</si>
  <si>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</si>
  <si>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</si>
  <si>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</si>
  <si>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</si>
  <si>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</si>
  <si>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</si>
  <si>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</si>
  <si>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</si>
  <si>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</si>
  <si>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</si>
  <si>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</si>
  <si>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</si>
  <si>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</si>
  <si>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</si>
  <si>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</si>
  <si>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</si>
  <si>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</si>
  <si>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</si>
  <si>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</si>
  <si>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</si>
  <si>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</si>
  <si>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</si>
  <si>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</si>
  <si>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</si>
  <si>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</si>
  <si>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</si>
  <si>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</si>
  <si>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</si>
  <si>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</si>
  <si>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</si>
  <si>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</si>
  <si>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</si>
  <si>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</si>
  <si>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</si>
  <si>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</si>
  <si>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</si>
  <si>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</si>
  <si>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</si>
  <si>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</si>
  <si>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</si>
  <si>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</si>
  <si>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</si>
  <si>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</si>
  <si>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</si>
  <si>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</si>
  <si>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</si>
  <si>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</si>
  <si>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</si>
  <si>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</si>
  <si>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</si>
  <si>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</si>
  <si>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</si>
  <si>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</si>
  <si>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</si>
  <si>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</si>
  <si>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</si>
  <si>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</si>
  <si>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</si>
  <si>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</si>
  <si>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</si>
  <si>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</si>
  <si>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</si>
  <si>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</si>
  <si>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</si>
  <si>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</si>
  <si>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</si>
  <si>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</si>
  <si>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</si>
  <si>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</si>
  <si>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</si>
  <si>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</si>
  <si>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</si>
  <si>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</si>
  <si>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</si>
  <si>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</si>
  <si>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</si>
  <si>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</si>
  <si>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</si>
  <si>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</si>
  <si>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</si>
  <si>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</si>
  <si>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</si>
  <si>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</si>
  <si>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</si>
  <si>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</si>
  <si>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</si>
  <si>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</si>
  <si>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</si>
  <si>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</si>
  <si>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</si>
  <si>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</si>
  <si>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</si>
  <si>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</si>
  <si>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</si>
  <si>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</si>
  <si>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</si>
  <si>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</si>
  <si>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</si>
  <si>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</si>
  <si>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</si>
  <si>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</si>
  <si>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</si>
  <si>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</si>
  <si>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</si>
  <si>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</si>
  <si>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</si>
  <si>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</si>
  <si>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</si>
  <si>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</si>
  <si>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</si>
  <si>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</si>
  <si>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</si>
  <si>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</si>
  <si>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</si>
  <si>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</si>
  <si>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</si>
  <si>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</si>
  <si>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</si>
  <si>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</si>
  <si>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</si>
  <si>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</si>
  <si>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</si>
  <si>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</si>
  <si>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</si>
  <si>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</si>
  <si>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</si>
  <si>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</si>
  <si>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</si>
  <si>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</si>
  <si>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</si>
  <si>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</si>
  <si>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</si>
  <si>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</si>
  <si>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</si>
  <si>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</si>
  <si>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</si>
  <si>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</si>
  <si>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</si>
  <si>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</si>
  <si>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</si>
  <si>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</si>
  <si>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</si>
  <si>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</si>
  <si>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</si>
  <si>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</si>
  <si>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</si>
  <si>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</si>
  <si>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</si>
  <si>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</si>
  <si>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</si>
  <si>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</si>
  <si>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</si>
  <si>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</si>
  <si>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</si>
  <si>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</si>
  <si>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</si>
  <si>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</si>
  <si>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</si>
  <si>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</si>
  <si>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</si>
  <si>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</si>
  <si>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</si>
  <si>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</si>
  <si>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</si>
  <si>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</si>
  <si>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</si>
  <si>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</si>
  <si>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</si>
  <si>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</si>
  <si>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</si>
  <si>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</si>
  <si>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</si>
  <si>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</si>
  <si>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</si>
  <si>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</si>
  <si>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</si>
  <si>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</si>
  <si>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</si>
  <si>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</si>
  <si>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</si>
  <si>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</si>
  <si>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</si>
  <si>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</si>
  <si>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</si>
  <si>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</si>
  <si>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</si>
  <si>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</si>
  <si>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</si>
  <si>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</si>
  <si>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</si>
  <si>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</si>
  <si>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</si>
  <si>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</si>
  <si>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</si>
  <si>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</si>
  <si>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</si>
  <si>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</si>
  <si>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</si>
  <si>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</si>
  <si>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</si>
  <si>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</si>
  <si>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</si>
  <si>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</si>
  <si>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</si>
  <si>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</si>
  <si>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</si>
  <si>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</si>
  <si>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</si>
  <si>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</si>
  <si>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</si>
  <si>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</si>
  <si>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</si>
  <si>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</si>
  <si>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</si>
  <si>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</si>
  <si>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</si>
  <si>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</si>
  <si>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</si>
  <si>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</si>
  <si>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</si>
  <si>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</si>
  <si>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</si>
  <si>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</si>
  <si>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</si>
  <si>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</si>
  <si>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</si>
  <si>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</si>
  <si>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</si>
  <si>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</si>
  <si>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</si>
  <si>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Health Plan of the Upper Ohio Valley, Inc.</t>
  </si>
  <si>
    <t>HEALTH PLAN GRP</t>
  </si>
  <si>
    <t>01297</t>
  </si>
  <si>
    <t>2014</t>
  </si>
  <si>
    <t>52160 National Road East St. Clairsville, OH 43950</t>
  </si>
  <si>
    <t>550585592</t>
  </si>
  <si>
    <t>95677</t>
  </si>
  <si>
    <t>72982</t>
  </si>
  <si>
    <t>367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</si>
</sst>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193</v>
      </c>
    </row>
    <row r="13" spans="1:6" x14ac:dyDescent="0.4">
      <c r="B13" s="232" t="s">
        <v>50</v>
      </c>
      <c r="C13" s="378" t="s">
        <v>176</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J60" sqref="J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Claims'!D5+'Pt 2 Premium and Claims'!D6-'Pt 2 Premium and Claims'!D7-'Pt 2 Premium and Claims'!D13+'Pt 2 Premium and Claims'!D14+'Pt 2 Premium and Claims'!D15+'Pt 2 Premium and Claims'!D16+'Pt 2 Premium and Claims'!D17</f>
        <v>152551</v>
      </c>
      <c r="E5" s="106">
        <f>+'Pt 2 Premium and Claims'!E5+'Pt 2 Premium and Claims'!E6-'Pt 2 Premium and Claims'!E7-'Pt 2 Premium and Claims'!E13+'Pt 2 Premium and Claims'!E14+'Pt 2 Premium and Claims'!E15+'Pt 2 Premium and Claims'!E16+'Pt 2 Premium and Claims'!E17</f>
        <v>152551</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6">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7922848</v>
      </c>
      <c r="K5" s="106">
        <f>+'Pt 2 Premium and Claims'!K5+'Pt 2 Premium and Claims'!K6-'Pt 2 Premium and Claims'!K7-'Pt 2 Premium and Claims'!K13+'Pt 2 Premium and Claims'!K14+'Pt 2 Premium and Claims'!K15+'Pt 2 Premium and Claims'!K16+'Pt 2 Premium and Claims'!K17</f>
        <v>7922848</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6">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Claims'!P14+'Pt 2 Premium and Claims'!P15+'Pt 2 Premium and Claims'!P16+'Pt 2 Premium and Claims'!P17</f>
        <v>74537746</v>
      </c>
      <c r="Q5" s="106">
        <f>+'Pt 2 Premium and Claims'!Q5+'Pt 2 Premium and Claims'!Q6-'Pt 2 Premium and Claims'!Q7-'Pt 2 Premium and Claims'!Q13+'Pt 2 Premium and Claims'!Q14+'Pt 2 Premium and Claims'!Q15+'Pt 2 Premium and Claims'!Q16+'Pt 2 Premium and Claims'!Q17</f>
        <v>74537746</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154333733</v>
      </c>
      <c r="AT5" s="107"/>
      <c r="AU5" s="107"/>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35" x14ac:dyDescent="0.4">
      <c r="B8" s="155" t="s">
        <v>225</v>
      </c>
      <c r="C8" s="62" t="s">
        <v>59</v>
      </c>
      <c r="D8" s="109">
        <v>-930</v>
      </c>
      <c r="E8" s="289"/>
      <c r="F8" s="290"/>
      <c r="G8" s="290"/>
      <c r="H8" s="290"/>
      <c r="I8" s="293"/>
      <c r="J8" s="109">
        <v>-48308</v>
      </c>
      <c r="K8" s="289"/>
      <c r="L8" s="290"/>
      <c r="M8" s="290"/>
      <c r="N8" s="290"/>
      <c r="O8" s="293"/>
      <c r="P8" s="109">
        <v>-454478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-300680</v>
      </c>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153761</v>
      </c>
      <c r="E12" s="106">
        <f>+'Pt 2 Premium and Claims'!E54</f>
        <v>379669</v>
      </c>
      <c r="F12" s="106">
        <f>+'Pt 2 Premium and Claims'!F54</f>
        <v>0</v>
      </c>
      <c r="G12" s="106">
        <f>+'Pt 2 Premium and Claims'!G54</f>
        <v>0</v>
      </c>
      <c r="H12" s="106">
        <f>+'Pt 2 Premium and Claims'!H54</f>
        <v>0</v>
      </c>
      <c r="I12" s="106">
        <f>+'Pt 2 Premium and Claims'!I54</f>
        <v>0</v>
      </c>
      <c r="J12" s="105">
        <f>+'Pt 2 Premium and Claims'!J54</f>
        <v>6809654</v>
      </c>
      <c r="K12" s="106">
        <f>+'Pt 2 Premium and Claims'!K54</f>
        <v>6809654</v>
      </c>
      <c r="L12" s="106">
        <v>0</v>
      </c>
      <c r="M12" s="106">
        <v>0</v>
      </c>
      <c r="N12" s="106">
        <v>0</v>
      </c>
      <c r="O12" s="105">
        <v>0</v>
      </c>
      <c r="P12" s="105">
        <f>+'Pt 2 Premium and Claims'!P54</f>
        <v>68241619</v>
      </c>
      <c r="Q12" s="106">
        <f>+'Pt 2 Premium and Claims'!Q54</f>
        <v>67773219</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127747577</v>
      </c>
      <c r="AT12" s="107"/>
      <c r="AU12" s="107"/>
      <c r="AV12" s="312"/>
      <c r="AW12" s="317"/>
    </row>
    <row r="13" spans="1:49" ht="25.35" x14ac:dyDescent="0.4">
      <c r="B13" s="155" t="s">
        <v>230</v>
      </c>
      <c r="C13" s="62" t="s">
        <v>37</v>
      </c>
      <c r="D13" s="109">
        <v>100131</v>
      </c>
      <c r="E13" s="110">
        <v>100131</v>
      </c>
      <c r="F13" s="110">
        <v>0</v>
      </c>
      <c r="G13" s="289"/>
      <c r="H13" s="290"/>
      <c r="I13" s="109">
        <v>0</v>
      </c>
      <c r="J13" s="109">
        <v>1399030</v>
      </c>
      <c r="K13" s="110">
        <v>1399030</v>
      </c>
      <c r="L13" s="110">
        <v>0</v>
      </c>
      <c r="M13" s="289"/>
      <c r="N13" s="290"/>
      <c r="O13" s="109">
        <v>0</v>
      </c>
      <c r="P13" s="109">
        <v>12399618</v>
      </c>
      <c r="Q13" s="110">
        <v>12399618</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22404298</v>
      </c>
      <c r="AT13" s="113"/>
      <c r="AU13" s="113"/>
      <c r="AV13" s="311"/>
      <c r="AW13" s="318"/>
    </row>
    <row r="14" spans="1:49" ht="25.35" x14ac:dyDescent="0.4">
      <c r="B14" s="155" t="s">
        <v>231</v>
      </c>
      <c r="C14" s="62" t="s">
        <v>6</v>
      </c>
      <c r="D14" s="109">
        <v>23763</v>
      </c>
      <c r="E14" s="110">
        <v>23763</v>
      </c>
      <c r="F14" s="110">
        <v>0</v>
      </c>
      <c r="G14" s="288"/>
      <c r="H14" s="291"/>
      <c r="I14" s="109">
        <v>0</v>
      </c>
      <c r="J14" s="109">
        <v>332019</v>
      </c>
      <c r="K14" s="110">
        <v>332019</v>
      </c>
      <c r="L14" s="110">
        <v>0</v>
      </c>
      <c r="M14" s="288"/>
      <c r="N14" s="291"/>
      <c r="O14" s="109">
        <v>0</v>
      </c>
      <c r="P14" s="109">
        <v>2942684</v>
      </c>
      <c r="Q14" s="110">
        <v>2942684</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2453595</v>
      </c>
      <c r="AT14" s="113"/>
      <c r="AU14" s="113"/>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-468400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4">
      <c r="A26" s="35"/>
      <c r="B26" s="158" t="s">
        <v>243</v>
      </c>
      <c r="C26" s="62"/>
      <c r="D26" s="109">
        <v>76</v>
      </c>
      <c r="E26" s="110">
        <v>76</v>
      </c>
      <c r="F26" s="110">
        <v>0</v>
      </c>
      <c r="G26" s="110">
        <v>0</v>
      </c>
      <c r="H26" s="110">
        <v>0</v>
      </c>
      <c r="I26" s="109">
        <v>0</v>
      </c>
      <c r="J26" s="109">
        <v>664</v>
      </c>
      <c r="K26" s="110">
        <v>664</v>
      </c>
      <c r="L26" s="110">
        <v>0</v>
      </c>
      <c r="M26" s="110">
        <v>0</v>
      </c>
      <c r="N26" s="110">
        <v>0</v>
      </c>
      <c r="O26" s="109">
        <v>0</v>
      </c>
      <c r="P26" s="109">
        <v>16613</v>
      </c>
      <c r="Q26" s="110">
        <v>16613</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31243</v>
      </c>
      <c r="AT26" s="113"/>
      <c r="AU26" s="113"/>
      <c r="AV26" s="113"/>
      <c r="AW26" s="318"/>
    </row>
    <row r="27" spans="1:49" s="5" customFormat="1" x14ac:dyDescent="0.4">
      <c r="B27" s="158" t="s">
        <v>244</v>
      </c>
      <c r="C27" s="62"/>
      <c r="D27" s="109">
        <v>3114</v>
      </c>
      <c r="E27" s="110">
        <v>3114</v>
      </c>
      <c r="F27" s="110">
        <v>0</v>
      </c>
      <c r="G27" s="110">
        <v>0</v>
      </c>
      <c r="H27" s="110">
        <v>0</v>
      </c>
      <c r="I27" s="109">
        <v>0</v>
      </c>
      <c r="J27" s="109">
        <v>27284</v>
      </c>
      <c r="K27" s="110">
        <v>27284</v>
      </c>
      <c r="L27" s="110">
        <v>0</v>
      </c>
      <c r="M27" s="110">
        <v>0</v>
      </c>
      <c r="N27" s="110">
        <v>0</v>
      </c>
      <c r="O27" s="109">
        <v>0</v>
      </c>
      <c r="P27" s="109">
        <v>682656</v>
      </c>
      <c r="Q27" s="110">
        <v>682656</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f>1283868+989319</f>
        <v>2273187</v>
      </c>
      <c r="AT27" s="113"/>
      <c r="AU27" s="113"/>
      <c r="AV27" s="314"/>
      <c r="AW27" s="318"/>
    </row>
    <row r="28" spans="1:49" s="5" customFormat="1" x14ac:dyDescent="0.4">
      <c r="A28" s="35"/>
      <c r="B28" s="158" t="s">
        <v>245</v>
      </c>
      <c r="C28" s="62"/>
      <c r="D28" s="109">
        <v>175</v>
      </c>
      <c r="E28" s="110">
        <v>175</v>
      </c>
      <c r="F28" s="110">
        <v>0</v>
      </c>
      <c r="G28" s="110">
        <v>0</v>
      </c>
      <c r="H28" s="110">
        <v>0</v>
      </c>
      <c r="I28" s="109">
        <v>0</v>
      </c>
      <c r="J28" s="109">
        <v>1535</v>
      </c>
      <c r="K28" s="110">
        <v>1535</v>
      </c>
      <c r="L28" s="110">
        <v>0</v>
      </c>
      <c r="M28" s="110">
        <v>0</v>
      </c>
      <c r="N28" s="110">
        <v>0</v>
      </c>
      <c r="O28" s="109">
        <v>0</v>
      </c>
      <c r="P28" s="109">
        <v>38403</v>
      </c>
      <c r="Q28" s="110">
        <v>38403</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72225</v>
      </c>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4">
      <c r="B31" s="158" t="s">
        <v>248</v>
      </c>
      <c r="C31" s="62"/>
      <c r="D31" s="109">
        <v>1973</v>
      </c>
      <c r="E31" s="110">
        <v>1973</v>
      </c>
      <c r="F31" s="110">
        <v>0</v>
      </c>
      <c r="G31" s="110">
        <v>0</v>
      </c>
      <c r="H31" s="110">
        <v>0</v>
      </c>
      <c r="I31" s="109">
        <v>0</v>
      </c>
      <c r="J31" s="109">
        <v>17286</v>
      </c>
      <c r="K31" s="110">
        <v>17286</v>
      </c>
      <c r="L31" s="110">
        <v>0</v>
      </c>
      <c r="M31" s="110">
        <v>0</v>
      </c>
      <c r="N31" s="110">
        <v>0</v>
      </c>
      <c r="O31" s="109">
        <v>0</v>
      </c>
      <c r="P31" s="109">
        <v>432514</v>
      </c>
      <c r="Q31" s="110">
        <v>432514</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2399</v>
      </c>
      <c r="E34" s="110">
        <v>2399</v>
      </c>
      <c r="F34" s="110">
        <v>0</v>
      </c>
      <c r="G34" s="110">
        <v>0</v>
      </c>
      <c r="H34" s="110">
        <v>0</v>
      </c>
      <c r="I34" s="109">
        <v>0</v>
      </c>
      <c r="J34" s="109">
        <v>21024</v>
      </c>
      <c r="K34" s="110">
        <v>21024</v>
      </c>
      <c r="L34" s="110">
        <v>0</v>
      </c>
      <c r="M34" s="110">
        <v>0</v>
      </c>
      <c r="N34" s="110">
        <v>0</v>
      </c>
      <c r="O34" s="109">
        <v>0</v>
      </c>
      <c r="P34" s="109">
        <v>526039</v>
      </c>
      <c r="Q34" s="110">
        <v>526039</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1760</v>
      </c>
      <c r="E37" s="118">
        <v>1760</v>
      </c>
      <c r="F37" s="118">
        <v>0</v>
      </c>
      <c r="G37" s="118">
        <v>0</v>
      </c>
      <c r="H37" s="118">
        <v>0</v>
      </c>
      <c r="I37" s="117">
        <v>0</v>
      </c>
      <c r="J37" s="117">
        <v>15419</v>
      </c>
      <c r="K37" s="118">
        <v>15419</v>
      </c>
      <c r="L37" s="118">
        <v>0</v>
      </c>
      <c r="M37" s="118">
        <v>0</v>
      </c>
      <c r="N37" s="118">
        <v>0</v>
      </c>
      <c r="O37" s="117">
        <v>0</v>
      </c>
      <c r="P37" s="117">
        <v>385796</v>
      </c>
      <c r="Q37" s="118">
        <v>385796</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673775</v>
      </c>
      <c r="AT37" s="119"/>
      <c r="AU37" s="119"/>
      <c r="AV37" s="119"/>
      <c r="AW37" s="317"/>
    </row>
    <row r="38" spans="1:49" x14ac:dyDescent="0.4">
      <c r="B38" s="155" t="s">
        <v>255</v>
      </c>
      <c r="C38" s="62" t="s">
        <v>16</v>
      </c>
      <c r="D38" s="109">
        <v>614</v>
      </c>
      <c r="E38" s="110">
        <v>614</v>
      </c>
      <c r="F38" s="110">
        <v>0</v>
      </c>
      <c r="G38" s="110">
        <v>0</v>
      </c>
      <c r="H38" s="110">
        <v>0</v>
      </c>
      <c r="I38" s="109">
        <v>0</v>
      </c>
      <c r="J38" s="109">
        <v>5380</v>
      </c>
      <c r="K38" s="110">
        <v>5380</v>
      </c>
      <c r="L38" s="110">
        <v>0</v>
      </c>
      <c r="M38" s="110">
        <v>0</v>
      </c>
      <c r="N38" s="110">
        <v>0</v>
      </c>
      <c r="O38" s="109">
        <v>0</v>
      </c>
      <c r="P38" s="109">
        <v>134621</v>
      </c>
      <c r="Q38" s="110">
        <v>134621</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228132</v>
      </c>
      <c r="AT38" s="113"/>
      <c r="AU38" s="113"/>
      <c r="AV38" s="113"/>
      <c r="AW38" s="318"/>
    </row>
    <row r="39" spans="1:49" x14ac:dyDescent="0.4">
      <c r="B39" s="158" t="s">
        <v>256</v>
      </c>
      <c r="C39" s="62" t="s">
        <v>17</v>
      </c>
      <c r="D39" s="109">
        <v>379</v>
      </c>
      <c r="E39" s="110">
        <v>379</v>
      </c>
      <c r="F39" s="110">
        <v>0</v>
      </c>
      <c r="G39" s="110">
        <v>0</v>
      </c>
      <c r="H39" s="110">
        <v>0</v>
      </c>
      <c r="I39" s="109">
        <v>0</v>
      </c>
      <c r="J39" s="109">
        <v>3320</v>
      </c>
      <c r="K39" s="110">
        <v>3320</v>
      </c>
      <c r="L39" s="110">
        <v>0</v>
      </c>
      <c r="M39" s="110">
        <v>0</v>
      </c>
      <c r="N39" s="110">
        <v>0</v>
      </c>
      <c r="O39" s="109">
        <v>0</v>
      </c>
      <c r="P39" s="109">
        <v>83068</v>
      </c>
      <c r="Q39" s="110">
        <v>83068</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138840</v>
      </c>
      <c r="AT39" s="113"/>
      <c r="AU39" s="113"/>
      <c r="AV39" s="113"/>
      <c r="AW39" s="318"/>
    </row>
    <row r="40" spans="1:49" x14ac:dyDescent="0.4">
      <c r="B40" s="158" t="s">
        <v>257</v>
      </c>
      <c r="C40" s="62" t="s">
        <v>38</v>
      </c>
      <c r="D40" s="109">
        <v>715</v>
      </c>
      <c r="E40" s="110">
        <v>715</v>
      </c>
      <c r="F40" s="110">
        <v>0</v>
      </c>
      <c r="G40" s="110">
        <v>0</v>
      </c>
      <c r="H40" s="110">
        <v>0</v>
      </c>
      <c r="I40" s="109">
        <v>0</v>
      </c>
      <c r="J40" s="109">
        <v>6261</v>
      </c>
      <c r="K40" s="110">
        <v>6261</v>
      </c>
      <c r="L40" s="110">
        <v>0</v>
      </c>
      <c r="M40" s="110">
        <v>0</v>
      </c>
      <c r="N40" s="110">
        <v>0</v>
      </c>
      <c r="O40" s="109">
        <v>0</v>
      </c>
      <c r="P40" s="109">
        <v>156666</v>
      </c>
      <c r="Q40" s="110">
        <v>156666</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271207</v>
      </c>
      <c r="AT40" s="113"/>
      <c r="AU40" s="113"/>
      <c r="AV40" s="113"/>
      <c r="AW40" s="318"/>
    </row>
    <row r="41" spans="1:49" s="5" customFormat="1" x14ac:dyDescent="0.4">
      <c r="A41" s="35"/>
      <c r="B41" s="158" t="s">
        <v>258</v>
      </c>
      <c r="C41" s="62" t="s">
        <v>129</v>
      </c>
      <c r="D41" s="109">
        <v>352</v>
      </c>
      <c r="E41" s="110">
        <v>352</v>
      </c>
      <c r="F41" s="110">
        <v>0</v>
      </c>
      <c r="G41" s="110">
        <v>0</v>
      </c>
      <c r="H41" s="110">
        <v>0</v>
      </c>
      <c r="I41" s="109">
        <v>0</v>
      </c>
      <c r="J41" s="109">
        <v>3084</v>
      </c>
      <c r="K41" s="110">
        <v>3084</v>
      </c>
      <c r="L41" s="110">
        <v>0</v>
      </c>
      <c r="M41" s="110">
        <v>0</v>
      </c>
      <c r="N41" s="110">
        <v>0</v>
      </c>
      <c r="O41" s="109">
        <v>0</v>
      </c>
      <c r="P41" s="109">
        <v>77169</v>
      </c>
      <c r="Q41" s="110">
        <v>77169</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127227</v>
      </c>
      <c r="AT41" s="113"/>
      <c r="AU41" s="113"/>
      <c r="AV41" s="113"/>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4912</v>
      </c>
      <c r="E44" s="118">
        <v>4912</v>
      </c>
      <c r="F44" s="118">
        <v>0</v>
      </c>
      <c r="G44" s="118">
        <v>0</v>
      </c>
      <c r="H44" s="118">
        <v>0</v>
      </c>
      <c r="I44" s="117">
        <v>0</v>
      </c>
      <c r="J44" s="117">
        <v>43044</v>
      </c>
      <c r="K44" s="118">
        <v>43044</v>
      </c>
      <c r="L44" s="118">
        <v>0</v>
      </c>
      <c r="M44" s="118">
        <v>0</v>
      </c>
      <c r="N44" s="118">
        <v>0</v>
      </c>
      <c r="O44" s="117">
        <v>0</v>
      </c>
      <c r="P44" s="117">
        <v>1076993</v>
      </c>
      <c r="Q44" s="118">
        <v>1076993</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2102267</v>
      </c>
      <c r="AT44" s="119"/>
      <c r="AU44" s="119"/>
      <c r="AV44" s="119"/>
      <c r="AW44" s="317"/>
    </row>
    <row r="45" spans="1:49" x14ac:dyDescent="0.4">
      <c r="B45" s="161" t="s">
        <v>262</v>
      </c>
      <c r="C45" s="62" t="s">
        <v>19</v>
      </c>
      <c r="D45" s="109">
        <v>3901</v>
      </c>
      <c r="E45" s="110">
        <v>3901</v>
      </c>
      <c r="F45" s="110">
        <v>0</v>
      </c>
      <c r="G45" s="110">
        <v>0</v>
      </c>
      <c r="H45" s="110">
        <v>0</v>
      </c>
      <c r="I45" s="109">
        <v>0</v>
      </c>
      <c r="J45" s="109">
        <v>34188</v>
      </c>
      <c r="K45" s="110">
        <v>34188</v>
      </c>
      <c r="L45" s="110">
        <v>0</v>
      </c>
      <c r="M45" s="110">
        <v>0</v>
      </c>
      <c r="N45" s="110">
        <v>0</v>
      </c>
      <c r="O45" s="109">
        <v>0</v>
      </c>
      <c r="P45" s="109">
        <v>855411</v>
      </c>
      <c r="Q45" s="110">
        <v>855411</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1754355</v>
      </c>
      <c r="AT45" s="113"/>
      <c r="AU45" s="113"/>
      <c r="AV45" s="113"/>
      <c r="AW45" s="318"/>
    </row>
    <row r="46" spans="1:49" x14ac:dyDescent="0.4">
      <c r="B46" s="161" t="s">
        <v>263</v>
      </c>
      <c r="C46" s="62" t="s">
        <v>20</v>
      </c>
      <c r="D46" s="109">
        <v>2335</v>
      </c>
      <c r="E46" s="110">
        <v>2335</v>
      </c>
      <c r="F46" s="110">
        <v>0</v>
      </c>
      <c r="G46" s="110">
        <v>0</v>
      </c>
      <c r="H46" s="110">
        <v>0</v>
      </c>
      <c r="I46" s="109">
        <v>0</v>
      </c>
      <c r="J46" s="109">
        <v>20458</v>
      </c>
      <c r="K46" s="110">
        <v>20458</v>
      </c>
      <c r="L46" s="110">
        <v>0</v>
      </c>
      <c r="M46" s="110">
        <v>0</v>
      </c>
      <c r="N46" s="110">
        <v>0</v>
      </c>
      <c r="O46" s="109">
        <v>0</v>
      </c>
      <c r="P46" s="109">
        <v>511865</v>
      </c>
      <c r="Q46" s="110">
        <v>511865</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962663</v>
      </c>
      <c r="AT46" s="113"/>
      <c r="AU46" s="113"/>
      <c r="AV46" s="113"/>
      <c r="AW46" s="318"/>
    </row>
    <row r="47" spans="1:49" x14ac:dyDescent="0.4">
      <c r="B47" s="161" t="s">
        <v>264</v>
      </c>
      <c r="C47" s="62" t="s">
        <v>21</v>
      </c>
      <c r="D47" s="109">
        <v>3507</v>
      </c>
      <c r="E47" s="110">
        <v>3507</v>
      </c>
      <c r="F47" s="110">
        <v>0</v>
      </c>
      <c r="G47" s="110">
        <v>0</v>
      </c>
      <c r="H47" s="110">
        <v>0</v>
      </c>
      <c r="I47" s="109">
        <v>0</v>
      </c>
      <c r="J47" s="109">
        <v>30733</v>
      </c>
      <c r="K47" s="110">
        <v>30733</v>
      </c>
      <c r="L47" s="110">
        <v>0</v>
      </c>
      <c r="M47" s="110">
        <v>0</v>
      </c>
      <c r="N47" s="110">
        <v>0</v>
      </c>
      <c r="O47" s="109">
        <v>0</v>
      </c>
      <c r="P47" s="109">
        <v>768957</v>
      </c>
      <c r="Q47" s="110">
        <v>768957</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212328</v>
      </c>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4">
      <c r="B51" s="155" t="s">
        <v>267</v>
      </c>
      <c r="C51" s="62"/>
      <c r="D51" s="109">
        <v>17529</v>
      </c>
      <c r="E51" s="110">
        <v>17529</v>
      </c>
      <c r="F51" s="110">
        <v>0</v>
      </c>
      <c r="G51" s="110">
        <v>0</v>
      </c>
      <c r="H51" s="110">
        <v>0</v>
      </c>
      <c r="I51" s="109">
        <v>0</v>
      </c>
      <c r="J51" s="109">
        <v>153609</v>
      </c>
      <c r="K51" s="110">
        <v>153609</v>
      </c>
      <c r="L51" s="110">
        <v>0</v>
      </c>
      <c r="M51" s="110">
        <v>0</v>
      </c>
      <c r="N51" s="110">
        <v>0</v>
      </c>
      <c r="O51" s="109">
        <v>0</v>
      </c>
      <c r="P51" s="109">
        <v>5852631</v>
      </c>
      <c r="Q51" s="110">
        <v>5852631</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8203644</v>
      </c>
      <c r="AT51" s="113"/>
      <c r="AU51" s="113"/>
      <c r="AV51" s="113"/>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54</v>
      </c>
      <c r="E56" s="122">
        <v>54</v>
      </c>
      <c r="F56" s="122">
        <v>0</v>
      </c>
      <c r="G56" s="122">
        <v>0</v>
      </c>
      <c r="H56" s="122">
        <v>0</v>
      </c>
      <c r="I56" s="121">
        <v>0</v>
      </c>
      <c r="J56" s="121">
        <v>688</v>
      </c>
      <c r="K56" s="122">
        <v>688</v>
      </c>
      <c r="L56" s="122">
        <v>0</v>
      </c>
      <c r="M56" s="122">
        <v>0</v>
      </c>
      <c r="N56" s="122">
        <v>0</v>
      </c>
      <c r="O56" s="121">
        <v>0</v>
      </c>
      <c r="P56" s="121">
        <v>8747</v>
      </c>
      <c r="Q56" s="122">
        <v>8747</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37518</v>
      </c>
      <c r="AT56" s="123"/>
      <c r="AU56" s="123"/>
      <c r="AV56" s="123"/>
      <c r="AW56" s="309"/>
    </row>
    <row r="57" spans="2:49" x14ac:dyDescent="0.4">
      <c r="B57" s="161" t="s">
        <v>273</v>
      </c>
      <c r="C57" s="62" t="s">
        <v>25</v>
      </c>
      <c r="D57" s="124">
        <v>76</v>
      </c>
      <c r="E57" s="125">
        <v>76</v>
      </c>
      <c r="F57" s="125">
        <v>0</v>
      </c>
      <c r="G57" s="125">
        <v>0</v>
      </c>
      <c r="H57" s="125">
        <v>0</v>
      </c>
      <c r="I57" s="124">
        <v>0</v>
      </c>
      <c r="J57" s="124">
        <v>1087</v>
      </c>
      <c r="K57" s="125">
        <v>1087</v>
      </c>
      <c r="L57" s="125">
        <v>0</v>
      </c>
      <c r="M57" s="125">
        <v>0</v>
      </c>
      <c r="N57" s="125">
        <v>0</v>
      </c>
      <c r="O57" s="124">
        <v>0</v>
      </c>
      <c r="P57" s="124">
        <v>19136</v>
      </c>
      <c r="Q57" s="125">
        <v>19136</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37518</v>
      </c>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1101</v>
      </c>
      <c r="E59" s="125">
        <v>1101</v>
      </c>
      <c r="F59" s="125">
        <v>0</v>
      </c>
      <c r="G59" s="125">
        <v>0</v>
      </c>
      <c r="H59" s="125">
        <v>0</v>
      </c>
      <c r="I59" s="124">
        <v>0</v>
      </c>
      <c r="J59" s="124">
        <v>9648</v>
      </c>
      <c r="K59" s="125">
        <v>9648</v>
      </c>
      <c r="L59" s="125">
        <v>0</v>
      </c>
      <c r="M59" s="125">
        <v>0</v>
      </c>
      <c r="N59" s="125">
        <v>0</v>
      </c>
      <c r="O59" s="124">
        <v>0</v>
      </c>
      <c r="P59" s="124">
        <v>241398</v>
      </c>
      <c r="Q59" s="125">
        <v>241398</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453996</v>
      </c>
      <c r="AT59" s="126"/>
      <c r="AU59" s="126"/>
      <c r="AV59" s="126"/>
      <c r="AW59" s="310"/>
    </row>
    <row r="60" spans="2:49" x14ac:dyDescent="0.4">
      <c r="B60" s="161" t="s">
        <v>276</v>
      </c>
      <c r="C60" s="62"/>
      <c r="D60" s="127">
        <f>+D59/12</f>
        <v>91.75</v>
      </c>
      <c r="E60" s="128">
        <f>+E59/12</f>
        <v>91.75</v>
      </c>
      <c r="F60" s="128">
        <v>0</v>
      </c>
      <c r="G60" s="128">
        <v>0</v>
      </c>
      <c r="H60" s="128">
        <v>0</v>
      </c>
      <c r="I60" s="127">
        <v>0</v>
      </c>
      <c r="J60" s="127">
        <f>+J59/12</f>
        <v>804</v>
      </c>
      <c r="K60" s="128">
        <f>+K59/12</f>
        <v>804</v>
      </c>
      <c r="L60" s="128">
        <v>0</v>
      </c>
      <c r="M60" s="128">
        <v>0</v>
      </c>
      <c r="N60" s="128">
        <v>0</v>
      </c>
      <c r="O60" s="127">
        <v>0</v>
      </c>
      <c r="P60" s="127">
        <f>+P59/12</f>
        <v>20116.5</v>
      </c>
      <c r="Q60" s="128">
        <f>+Q59/12</f>
        <v>20116.5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37833</v>
      </c>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6434691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I22" activePane="bottomRight" state="frozen"/>
      <selection activeCell="B1" sqref="B1"/>
      <selection pane="topRight" activeCell="B1" sqref="B1"/>
      <selection pane="bottomLeft" activeCell="B1" sqref="B1"/>
      <selection pane="bottomRight" activeCell="I20" sqref="I20"/>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152551</v>
      </c>
      <c r="E5" s="118">
        <v>152551</v>
      </c>
      <c r="F5" s="118">
        <v>0</v>
      </c>
      <c r="G5" s="130">
        <v>0</v>
      </c>
      <c r="H5" s="130">
        <v>0</v>
      </c>
      <c r="I5" s="117">
        <v>0</v>
      </c>
      <c r="J5" s="117">
        <v>7922848</v>
      </c>
      <c r="K5" s="118">
        <v>7922848</v>
      </c>
      <c r="L5" s="118">
        <v>0</v>
      </c>
      <c r="M5" s="118">
        <v>0</v>
      </c>
      <c r="N5" s="118">
        <v>0</v>
      </c>
      <c r="O5" s="117">
        <v>0</v>
      </c>
      <c r="P5" s="117">
        <v>74537746</v>
      </c>
      <c r="Q5" s="118">
        <v>74537746</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154333733</v>
      </c>
      <c r="AT5" s="119"/>
      <c r="AU5" s="119"/>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377"/>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930</v>
      </c>
      <c r="E18" s="110">
        <v>930</v>
      </c>
      <c r="F18" s="110">
        <v>0</v>
      </c>
      <c r="G18" s="110">
        <v>0</v>
      </c>
      <c r="H18" s="110">
        <v>0</v>
      </c>
      <c r="I18" s="109">
        <v>0</v>
      </c>
      <c r="J18" s="109">
        <v>48308</v>
      </c>
      <c r="K18" s="110">
        <v>48308</v>
      </c>
      <c r="L18" s="110">
        <v>0</v>
      </c>
      <c r="M18" s="110">
        <v>0</v>
      </c>
      <c r="N18" s="110">
        <v>0</v>
      </c>
      <c r="O18" s="109">
        <v>0</v>
      </c>
      <c r="P18" s="109">
        <v>454478</v>
      </c>
      <c r="Q18" s="110">
        <v>454478</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300680</v>
      </c>
      <c r="AT18" s="113"/>
      <c r="AU18" s="113"/>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244544</v>
      </c>
      <c r="E23" s="288"/>
      <c r="F23" s="288"/>
      <c r="G23" s="288"/>
      <c r="H23" s="288"/>
      <c r="I23" s="292"/>
      <c r="J23" s="109">
        <v>6834167</v>
      </c>
      <c r="K23" s="288"/>
      <c r="L23" s="288"/>
      <c r="M23" s="288"/>
      <c r="N23" s="288"/>
      <c r="O23" s="292"/>
      <c r="P23" s="109">
        <v>62495752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131328390</v>
      </c>
      <c r="AT23" s="113"/>
      <c r="AU23" s="113"/>
      <c r="AV23" s="311"/>
      <c r="AW23" s="318"/>
    </row>
    <row r="24" spans="2:49" ht="28.5" customHeight="1" x14ac:dyDescent="0.4">
      <c r="B24" s="178" t="s">
        <v>114</v>
      </c>
      <c r="C24" s="133"/>
      <c r="D24" s="293"/>
      <c r="E24" s="110">
        <v>379669</v>
      </c>
      <c r="F24" s="110">
        <v>0</v>
      </c>
      <c r="G24" s="110">
        <v>0</v>
      </c>
      <c r="H24" s="110">
        <v>0</v>
      </c>
      <c r="I24" s="109">
        <v>0</v>
      </c>
      <c r="J24" s="293"/>
      <c r="K24" s="110">
        <v>6568091</v>
      </c>
      <c r="L24" s="110">
        <v>0</v>
      </c>
      <c r="M24" s="110">
        <v>0</v>
      </c>
      <c r="N24" s="110">
        <v>0</v>
      </c>
      <c r="O24" s="109">
        <v>0</v>
      </c>
      <c r="P24" s="293"/>
      <c r="Q24" s="110">
        <v>67276137</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20154</v>
      </c>
      <c r="E26" s="288"/>
      <c r="F26" s="288"/>
      <c r="G26" s="288"/>
      <c r="H26" s="288"/>
      <c r="I26" s="292"/>
      <c r="J26" s="109">
        <v>892555</v>
      </c>
      <c r="K26" s="288"/>
      <c r="L26" s="288"/>
      <c r="M26" s="288"/>
      <c r="N26" s="288"/>
      <c r="O26" s="292"/>
      <c r="P26" s="109">
        <v>8944564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17196708</v>
      </c>
      <c r="AT26" s="113"/>
      <c r="AU26" s="113"/>
      <c r="AV26" s="311"/>
      <c r="AW26" s="318"/>
    </row>
    <row r="27" spans="2:49" s="5" customFormat="1" ht="25.35" x14ac:dyDescent="0.4">
      <c r="B27" s="178" t="s">
        <v>85</v>
      </c>
      <c r="C27" s="133"/>
      <c r="D27" s="293"/>
      <c r="E27" s="110">
        <v>0</v>
      </c>
      <c r="F27" s="110">
        <v>0</v>
      </c>
      <c r="G27" s="110">
        <v>0</v>
      </c>
      <c r="H27" s="110">
        <v>0</v>
      </c>
      <c r="I27" s="109">
        <v>0</v>
      </c>
      <c r="J27" s="293"/>
      <c r="K27" s="110">
        <v>241563</v>
      </c>
      <c r="L27" s="110">
        <v>0</v>
      </c>
      <c r="M27" s="110">
        <v>0</v>
      </c>
      <c r="N27" s="110">
        <v>0</v>
      </c>
      <c r="O27" s="109">
        <v>0</v>
      </c>
      <c r="P27" s="293"/>
      <c r="Q27" s="110">
        <v>497082</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110937</v>
      </c>
      <c r="E28" s="289"/>
      <c r="F28" s="289"/>
      <c r="G28" s="289"/>
      <c r="H28" s="289"/>
      <c r="I28" s="293"/>
      <c r="J28" s="109">
        <v>917068</v>
      </c>
      <c r="K28" s="289"/>
      <c r="L28" s="289"/>
      <c r="M28" s="289"/>
      <c r="N28" s="289"/>
      <c r="O28" s="293"/>
      <c r="P28" s="109">
        <v>3198697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20777521</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4">
      <c r="B54" s="181" t="s">
        <v>303</v>
      </c>
      <c r="C54" s="136" t="s">
        <v>77</v>
      </c>
      <c r="D54" s="114">
        <f>+D23+D26-D28</f>
        <v>153761</v>
      </c>
      <c r="E54" s="115">
        <f>+E24+E27</f>
        <v>379669</v>
      </c>
      <c r="F54" s="115">
        <v>0</v>
      </c>
      <c r="G54" s="115">
        <v>0</v>
      </c>
      <c r="H54" s="115">
        <v>0</v>
      </c>
      <c r="I54" s="114">
        <v>0</v>
      </c>
      <c r="J54" s="114">
        <f>+J23+J26-J28</f>
        <v>6809654</v>
      </c>
      <c r="K54" s="115">
        <f>+K24+K27</f>
        <v>6809654</v>
      </c>
      <c r="L54" s="115">
        <v>0</v>
      </c>
      <c r="M54" s="115">
        <v>0</v>
      </c>
      <c r="N54" s="115">
        <v>0</v>
      </c>
      <c r="O54" s="114">
        <v>0</v>
      </c>
      <c r="P54" s="114">
        <f>+P23+P26-P28</f>
        <v>68241619</v>
      </c>
      <c r="Q54" s="115">
        <f>+Q24+Q27</f>
        <v>67773219</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f>
        <v>127747577</v>
      </c>
      <c r="AT54" s="116"/>
      <c r="AU54" s="116"/>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M52" activePane="bottomRight" state="frozen"/>
      <selection activeCell="B1" sqref="B1"/>
      <selection pane="topRight" activeCell="B1" sqref="B1"/>
      <selection pane="bottomLeft" activeCell="B1" sqref="B1"/>
      <selection pane="bottomRight" activeCell="Q60" sqref="Q6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1123130</v>
      </c>
      <c r="D5" s="118">
        <v>1055472</v>
      </c>
      <c r="E5" s="346"/>
      <c r="F5" s="346"/>
      <c r="G5" s="312"/>
      <c r="H5" s="117">
        <v>10048386</v>
      </c>
      <c r="I5" s="118">
        <v>8725162</v>
      </c>
      <c r="J5" s="346"/>
      <c r="K5" s="346"/>
      <c r="L5" s="312"/>
      <c r="M5" s="117">
        <v>36693015</v>
      </c>
      <c r="N5" s="118">
        <v>30433032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1123130</v>
      </c>
      <c r="D6" s="110">
        <v>963893</v>
      </c>
      <c r="E6" s="115">
        <v>379669</v>
      </c>
      <c r="F6" s="115">
        <f>+E6+D6+C6</f>
        <v>2466692</v>
      </c>
      <c r="G6" s="116"/>
      <c r="H6" s="109">
        <v>10048386</v>
      </c>
      <c r="I6" s="110">
        <v>8781388</v>
      </c>
      <c r="J6" s="115">
        <f>+'Pt 1 Summary of Data'!K12</f>
        <v>6809654</v>
      </c>
      <c r="K6" s="115">
        <f>+J6+I6+H6</f>
        <v>25639428</v>
      </c>
      <c r="L6" s="116"/>
      <c r="M6" s="109">
        <v>36693015</v>
      </c>
      <c r="N6" s="110">
        <v>36018693</v>
      </c>
      <c r="O6" s="115">
        <f>+'Pt 1 Summary of Data'!Q12</f>
        <v>67773219</v>
      </c>
      <c r="P6" s="115">
        <f>+O6+N6+M6</f>
        <v>140484927</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5035</v>
      </c>
      <c r="D7" s="110">
        <v>7708</v>
      </c>
      <c r="E7" s="115">
        <v>3820</v>
      </c>
      <c r="F7" s="115">
        <f>+E7+D7+C7</f>
        <v>16563</v>
      </c>
      <c r="G7" s="116"/>
      <c r="H7" s="109">
        <v>62518</v>
      </c>
      <c r="I7" s="110">
        <v>59623</v>
      </c>
      <c r="J7" s="115">
        <f>+'Pt 1 Summary of Data'!K37+'Pt 1 Summary of Data'!K38+'Pt 1 Summary of Data'!K39+'Pt 1 Summary of Data'!K40+'Pt 1 Summary of Data'!K41</f>
        <v>33464</v>
      </c>
      <c r="K7" s="115">
        <f>+J7+I7+H7</f>
        <v>155605</v>
      </c>
      <c r="L7" s="116"/>
      <c r="M7" s="109">
        <v>256514</v>
      </c>
      <c r="N7" s="110">
        <v>228719</v>
      </c>
      <c r="O7" s="115">
        <f>+'Pt 1 Summary of Data'!Q37+'Pt 1 Summary of Data'!Q38+'Pt 1 Summary of Data'!Q39+'Pt 1 Summary of Data'!Q40+'Pt 1 Summary of Data'!Q41</f>
        <v>837320</v>
      </c>
      <c r="P7" s="115">
        <f>+O7+N7+M7</f>
        <v>1322553</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v>0</v>
      </c>
      <c r="F8" s="115">
        <f>+E8+D8+C8</f>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+C7+C6</f>
        <v>1128165</v>
      </c>
      <c r="D12" s="115">
        <f>+D6+D7</f>
        <v>971601</v>
      </c>
      <c r="E12" s="115">
        <f>+E6+E7-E9-E10-E11</f>
        <v>383489</v>
      </c>
      <c r="F12" s="115">
        <f>+F6+F7-F9-F10-F11</f>
        <v>2483255</v>
      </c>
      <c r="G12" s="311"/>
      <c r="H12" s="114">
        <f>+H6+H7</f>
        <v>10110904</v>
      </c>
      <c r="I12" s="115">
        <f>+I6+I7</f>
        <v>8841011</v>
      </c>
      <c r="J12" s="115">
        <f>+J6+J7-J10-J11</f>
        <v>6843118</v>
      </c>
      <c r="K12" s="115">
        <f>+K6+K7-K10-K11</f>
        <v>25795033</v>
      </c>
      <c r="L12" s="311"/>
      <c r="M12" s="114">
        <f>+M6+M7</f>
        <v>36949529</v>
      </c>
      <c r="N12" s="114">
        <f>+N6+N7</f>
        <v>36247412</v>
      </c>
      <c r="O12" s="115">
        <f>+O6+O7</f>
        <v>68610539</v>
      </c>
      <c r="P12" s="115">
        <f>+P7+P6</f>
        <v>141807480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1102587</v>
      </c>
      <c r="D15" s="118">
        <v>1068657</v>
      </c>
      <c r="E15" s="106">
        <f>+'Pt 1 Summary of Data'!E5</f>
        <v>152551</v>
      </c>
      <c r="F15" s="106">
        <f>+E15+D15+C15</f>
        <v>2323795</v>
      </c>
      <c r="G15" s="107"/>
      <c r="H15" s="117">
        <v>9374382</v>
      </c>
      <c r="I15" s="118">
        <v>9824050</v>
      </c>
      <c r="J15" s="106">
        <f>+'Pt 1 Summary of Data'!K5</f>
        <v>7922848</v>
      </c>
      <c r="K15" s="106">
        <f>+J15+I15+H15</f>
        <v>27121280</v>
      </c>
      <c r="L15" s="107"/>
      <c r="M15" s="117">
        <v>37959832</v>
      </c>
      <c r="N15" s="118">
        <v>35117269</v>
      </c>
      <c r="O15" s="106">
        <f>+'Pt 1 Summary of Data'!Q5</f>
        <v>74537746</v>
      </c>
      <c r="P15" s="106">
        <f>+O15+N15+M15</f>
        <v>147614847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5166</v>
      </c>
      <c r="D16" s="110">
        <v>8524</v>
      </c>
      <c r="E16" s="115">
        <f>+'Pt 1 Summary of Data'!E25+'Pt 1 Summary of Data'!E26+'Pt 1 Summary of Data'!E27+'Pt 1 Summary of Data'!E28+'Pt 1 Summary of Data'!E30+'Pt 1 Summary of Data'!E31+'Pt 1 Summary of Data'!E32+'Pt 1 Summary of Data'!E34+'Pt 1 Summary of Data'!E35</f>
        <v>7737</v>
      </c>
      <c r="F16" s="115">
        <f>+E16+D16+C16</f>
        <v>21427</v>
      </c>
      <c r="G16" s="116"/>
      <c r="H16" s="109">
        <v>64155</v>
      </c>
      <c r="I16" s="110">
        <v>65944</v>
      </c>
      <c r="J16" s="115">
        <f>+'Pt 1 Summary of Data'!K25+'Pt 1 Summary of Data'!K26+'Pt 1 Summary of Data'!K27+'Pt 1 Summary of Data'!K28+'Pt 1 Summary of Data'!K30+'Pt 1 Summary of Data'!K31+'Pt 1 Summary of Data'!K32+'Pt 1 Summary of Data'!K34+'Pt 1 Summary of Data'!K35</f>
        <v>67793</v>
      </c>
      <c r="K16" s="115">
        <f>+J16+I16+H16</f>
        <v>197892</v>
      </c>
      <c r="L16" s="116"/>
      <c r="M16" s="109">
        <v>263230</v>
      </c>
      <c r="N16" s="110">
        <v>252966</v>
      </c>
      <c r="O16" s="115">
        <f>+'Pt 1 Summary of Data'!Q25+'Pt 1 Summary of Data'!Q26+'Pt 1 Summary of Data'!Q27+'Pt 1 Summary of Data'!Q28+'Pt 1 Summary of Data'!Q30+'Pt 1 Summary of Data'!Q31+'Pt 1 Summary of Data'!Q32+'Pt 1 Summary of Data'!Q34+'Pt 1 Summary of Data'!Q35</f>
        <v>1696225</v>
      </c>
      <c r="P16" s="115">
        <f>+O16+N16+M16</f>
        <v>2212421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1097421</v>
      </c>
      <c r="D17" s="115">
        <f>+D15-D16</f>
        <v>1060133</v>
      </c>
      <c r="E17" s="115">
        <f>+E15-E16</f>
        <v>144814</v>
      </c>
      <c r="F17" s="115">
        <f>+F15-F16</f>
        <v>2302368</v>
      </c>
      <c r="G17" s="314"/>
      <c r="H17" s="114">
        <f>+H15-H16</f>
        <v>9310227</v>
      </c>
      <c r="I17" s="115">
        <f>+I15-I16</f>
        <v>9758106</v>
      </c>
      <c r="J17" s="115">
        <f>+J15-J16</f>
        <v>7855055</v>
      </c>
      <c r="K17" s="115">
        <f>+K15-K16</f>
        <v>26923388</v>
      </c>
      <c r="L17" s="314"/>
      <c r="M17" s="114">
        <f>+M15-M16</f>
        <v>37696602</v>
      </c>
      <c r="N17" s="115">
        <f>+N15-N16</f>
        <v>34864303</v>
      </c>
      <c r="O17" s="115">
        <f>+O15-O16</f>
        <v>72841521</v>
      </c>
      <c r="P17" s="115">
        <f>+P15-P16</f>
        <v>145402426</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231</v>
      </c>
      <c r="D37" s="122">
        <v>226</v>
      </c>
      <c r="E37" s="256">
        <v>92</v>
      </c>
      <c r="F37" s="256">
        <f>+E37+D37+C37</f>
        <v>549</v>
      </c>
      <c r="G37" s="312"/>
      <c r="H37" s="121">
        <v>1716</v>
      </c>
      <c r="I37" s="122">
        <v>1748</v>
      </c>
      <c r="J37" s="256">
        <v>804</v>
      </c>
      <c r="K37" s="256">
        <f>+J37+I37+H37</f>
        <v>4268</v>
      </c>
      <c r="L37" s="312"/>
      <c r="M37" s="121">
        <v>7035</v>
      </c>
      <c r="N37" s="122">
        <v>6707</v>
      </c>
      <c r="O37" s="256">
        <f>+'Pt 1 Summary of Data'!Q60</f>
        <v>20116.5</v>
      </c>
      <c r="P37" s="256">
        <f>+O37+N37+M37</f>
        <v>33858.5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4.1391999999999998E-2</v>
      </c>
      <c r="L38" s="353"/>
      <c r="M38" s="351"/>
      <c r="N38" s="352"/>
      <c r="O38" s="352"/>
      <c r="P38" s="267">
        <v>1.458256E-2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f>+K40*K38</f>
        <v>4.1391999999999998E-2</v>
      </c>
      <c r="L41" s="311"/>
      <c r="M41" s="292"/>
      <c r="N41" s="288"/>
      <c r="O41" s="288"/>
      <c r="P41" s="260">
        <f>+P40*P38</f>
        <v>1.458256E-2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f>+C12/C17</f>
        <v>1.0280147728173599</v>
      </c>
      <c r="D44" s="260">
        <f>+D12/D17</f>
        <v>0.9164897234592263</v>
      </c>
      <c r="E44" s="260">
        <f>+E12/E17</f>
        <v>2.6481486596599777</v>
      </c>
      <c r="F44" s="260">
        <f>+F12/F17</f>
        <v>1.0785656332958067</v>
      </c>
      <c r="G44" s="311"/>
      <c r="H44" s="262">
        <f>+H12/H17</f>
        <v>1.0859997291150902</v>
      </c>
      <c r="I44" s="260">
        <f>+I12/I17</f>
        <v>0.90601711028759069</v>
      </c>
      <c r="J44" s="260">
        <f>+J12/J17</f>
        <v>0.8711737855431948</v>
      </c>
      <c r="K44" s="260">
        <f>+K12/K17</f>
        <v>0.95809015566688704</v>
      </c>
      <c r="L44" s="311"/>
      <c r="M44" s="262">
        <f>+M12/M17</f>
        <v>0.98018195380050432</v>
      </c>
      <c r="N44" s="260">
        <f>+N12/N17</f>
        <v>1.039671207538553</v>
      </c>
      <c r="O44" s="260">
        <f>+O12/O17</f>
        <v>0.94191524364242751</v>
      </c>
      <c r="P44" s="260">
        <f>+P12/P17</f>
        <v>0.97527588707495161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4.1391999999999998E-2</v>
      </c>
      <c r="L46" s="311"/>
      <c r="M46" s="292"/>
      <c r="N46" s="288"/>
      <c r="O46" s="288"/>
      <c r="P46" s="260">
        <f>+P41</f>
        <v>1.458256E-2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1.079</v>
      </c>
      <c r="G47" s="311"/>
      <c r="H47" s="292"/>
      <c r="I47" s="288"/>
      <c r="J47" s="288"/>
      <c r="K47" s="260">
        <f>+K46+K44</f>
        <v>0.99948215566688703</v>
      </c>
      <c r="L47" s="311"/>
      <c r="M47" s="292"/>
      <c r="N47" s="288"/>
      <c r="O47" s="288"/>
      <c r="P47" s="260">
        <f>+P46+P44</f>
        <v>0.98985844707495163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8.0000000000000002E-3</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1.079</v>
      </c>
      <c r="G50" s="311"/>
      <c r="H50" s="293"/>
      <c r="I50" s="289"/>
      <c r="J50" s="289"/>
      <c r="K50" s="260">
        <f>+K47</f>
        <v>0.99948215566688703</v>
      </c>
      <c r="L50" s="311"/>
      <c r="M50" s="293"/>
      <c r="N50" s="289"/>
      <c r="O50" s="289"/>
      <c r="P50" s="260">
        <f>+P47</f>
        <v>0.98985844707495163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+F15-F16</f>
        <v>2302368</v>
      </c>
      <c r="G51" s="311"/>
      <c r="H51" s="292"/>
      <c r="I51" s="288"/>
      <c r="J51" s="288"/>
      <c r="K51" s="115">
        <f>+J15-J16</f>
        <v>7855055</v>
      </c>
      <c r="L51" s="311"/>
      <c r="M51" s="292"/>
      <c r="N51" s="288"/>
      <c r="O51" s="288"/>
      <c r="P51" s="115">
        <f>+O15-O16</f>
        <v>72841521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54</v>
      </c>
      <c r="D4" s="149">
        <v>688</v>
      </c>
      <c r="E4" s="149">
        <v>8747</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6"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