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32" i="10" l="1"/>
  <c r="G27" i="10"/>
  <c r="G24" i="10"/>
  <c r="G23" i="10"/>
  <c r="G20" i="10"/>
  <c r="G19" i="10"/>
  <c r="G22" i="10" s="1"/>
  <c r="G16" i="10"/>
  <c r="G15" i="10"/>
  <c r="D17" i="10"/>
  <c r="C17" i="10"/>
  <c r="E16" i="10"/>
  <c r="F16" i="10" s="1"/>
  <c r="F15" i="10"/>
  <c r="E15" i="10"/>
  <c r="E11" i="10"/>
  <c r="F11" i="10" s="1"/>
  <c r="G10" i="10"/>
  <c r="E10" i="10"/>
  <c r="F10" i="10" s="1"/>
  <c r="G9" i="10"/>
  <c r="G7" i="10" s="1"/>
  <c r="F9" i="10"/>
  <c r="E9" i="10"/>
  <c r="G8" i="10"/>
  <c r="F8" i="10"/>
  <c r="E8" i="10"/>
  <c r="E7" i="10"/>
  <c r="F7" i="10" s="1"/>
  <c r="G6" i="10"/>
  <c r="E6" i="10"/>
  <c r="F6" i="10" s="1"/>
  <c r="AI55" i="18"/>
  <c r="AI54" i="18"/>
  <c r="AD55" i="18"/>
  <c r="AC55" i="18"/>
  <c r="AB55" i="18"/>
  <c r="AA55" i="18"/>
  <c r="Z55" i="18"/>
  <c r="Y55" i="18"/>
  <c r="X55" i="18"/>
  <c r="W55" i="18"/>
  <c r="V55" i="18"/>
  <c r="U55" i="18"/>
  <c r="T55" i="18"/>
  <c r="S55" i="18"/>
  <c r="R55" i="18"/>
  <c r="AD54" i="18"/>
  <c r="AC54" i="18"/>
  <c r="AB54" i="18"/>
  <c r="AA54" i="18"/>
  <c r="Z54" i="18"/>
  <c r="Y54" i="18"/>
  <c r="X54" i="18"/>
  <c r="W54" i="18"/>
  <c r="V54" i="18"/>
  <c r="U54" i="18"/>
  <c r="T54" i="18"/>
  <c r="S54" i="18"/>
  <c r="R54" i="18"/>
  <c r="K55" i="18"/>
  <c r="J55" i="18"/>
  <c r="I55" i="18"/>
  <c r="H55" i="18"/>
  <c r="G55" i="18"/>
  <c r="F55" i="18"/>
  <c r="E55" i="18"/>
  <c r="D55" i="18"/>
  <c r="K54" i="18"/>
  <c r="J54" i="18"/>
  <c r="I54" i="18"/>
  <c r="H54" i="18"/>
  <c r="G54" i="18"/>
  <c r="F54" i="18"/>
  <c r="E54" i="18"/>
  <c r="D54" i="18"/>
  <c r="Q55" i="18"/>
  <c r="P55" i="18"/>
  <c r="O55" i="18"/>
  <c r="N55" i="18"/>
  <c r="M55" i="18"/>
  <c r="L55" i="18"/>
  <c r="Q54" i="18"/>
  <c r="P54" i="18"/>
  <c r="O54" i="18"/>
  <c r="N54" i="18"/>
  <c r="M54" i="18"/>
  <c r="L54" i="18"/>
  <c r="AI22" i="4"/>
  <c r="N22" i="4"/>
  <c r="O22" i="4"/>
  <c r="P22" i="4"/>
  <c r="Q22" i="4"/>
  <c r="R22" i="4"/>
  <c r="S22" i="4"/>
  <c r="T22" i="4"/>
  <c r="U22" i="4"/>
  <c r="V22" i="4"/>
  <c r="W22" i="4"/>
  <c r="X22" i="4"/>
  <c r="Y22" i="4"/>
  <c r="Z22" i="4"/>
  <c r="AA22" i="4"/>
  <c r="AB22" i="4"/>
  <c r="AC22" i="4"/>
  <c r="AD22" i="4"/>
  <c r="AI12" i="4"/>
  <c r="L12" i="4"/>
  <c r="M12" i="4"/>
  <c r="N12" i="4"/>
  <c r="O12" i="4"/>
  <c r="P12" i="4"/>
  <c r="Q12" i="4"/>
  <c r="R12" i="4"/>
  <c r="S12" i="4"/>
  <c r="T12" i="4"/>
  <c r="U12" i="4"/>
  <c r="V12" i="4"/>
  <c r="W12" i="4"/>
  <c r="X12" i="4"/>
  <c r="Y12" i="4"/>
  <c r="Z12" i="4"/>
  <c r="AA12" i="4"/>
  <c r="AB12" i="4"/>
  <c r="AC12" i="4"/>
  <c r="AD12" i="4"/>
  <c r="AI5" i="4"/>
  <c r="S5" i="4"/>
  <c r="T5" i="4"/>
  <c r="U5" i="4"/>
  <c r="V5" i="4"/>
  <c r="W5" i="4"/>
  <c r="X5" i="4"/>
  <c r="Y5" i="4"/>
  <c r="Z5" i="4"/>
  <c r="AA5" i="4"/>
  <c r="AB5" i="4"/>
  <c r="AC5" i="4"/>
  <c r="AD5" i="4"/>
  <c r="L5" i="4"/>
  <c r="M5" i="4"/>
  <c r="N5" i="4"/>
  <c r="O5" i="4"/>
  <c r="P5" i="4"/>
  <c r="Q5" i="4"/>
  <c r="R5" i="4"/>
  <c r="N60" i="4"/>
  <c r="O60" i="4"/>
  <c r="P60" i="4"/>
  <c r="Q60" i="4"/>
  <c r="R60" i="4"/>
  <c r="S60" i="4"/>
  <c r="T60" i="4"/>
  <c r="M60" i="4"/>
  <c r="L60" i="4"/>
  <c r="K60" i="4"/>
  <c r="J60" i="4"/>
  <c r="I60" i="4"/>
  <c r="H60" i="4"/>
  <c r="G60" i="4"/>
  <c r="F60" i="4"/>
  <c r="E60" i="4"/>
  <c r="D60" i="4"/>
  <c r="M22" i="4"/>
  <c r="L22" i="4"/>
  <c r="K22" i="4"/>
  <c r="J22" i="4"/>
  <c r="I22" i="4"/>
  <c r="H22" i="4"/>
  <c r="G22" i="4"/>
  <c r="F22" i="4"/>
  <c r="E22" i="4"/>
  <c r="D22" i="4"/>
  <c r="K12" i="4"/>
  <c r="J12" i="4"/>
  <c r="I12" i="4"/>
  <c r="H12" i="4"/>
  <c r="G12" i="4"/>
  <c r="F12" i="4"/>
  <c r="E12" i="4"/>
  <c r="D12" i="4"/>
  <c r="K5" i="4"/>
  <c r="J5" i="4"/>
  <c r="I5" i="4"/>
  <c r="H5" i="4"/>
  <c r="G5" i="4"/>
  <c r="F5" i="4"/>
  <c r="E5" i="4"/>
  <c r="D5" i="4"/>
  <c r="AT60" i="4"/>
  <c r="AS60" i="4"/>
  <c r="AT12" i="4"/>
  <c r="AS12" i="4"/>
  <c r="AT5" i="4"/>
  <c r="AS5" i="4"/>
  <c r="G58" i="10"/>
  <c r="K52" i="10"/>
  <c r="K45" i="10"/>
  <c r="J45" i="10"/>
  <c r="I45" i="10"/>
  <c r="H45" i="10"/>
  <c r="K39" i="10" s="1"/>
  <c r="K41" i="10"/>
  <c r="K38" i="10"/>
  <c r="J38" i="10"/>
  <c r="F41" i="10"/>
  <c r="G30" i="10" l="1"/>
  <c r="G31" i="10" s="1"/>
  <c r="G29" i="10" s="1"/>
  <c r="G33" i="10" s="1"/>
  <c r="G34" i="10" s="1"/>
  <c r="G21" i="10"/>
  <c r="G26" i="10" s="1"/>
  <c r="G25" i="10" s="1"/>
  <c r="G28" i="10" s="1"/>
  <c r="E17" i="10"/>
  <c r="F17" i="10"/>
  <c r="E12" i="10"/>
  <c r="C12" i="10"/>
  <c r="D12" i="10"/>
  <c r="D45" i="10" s="1"/>
  <c r="E38" i="10"/>
  <c r="K42" i="10"/>
  <c r="K47" i="10" s="1"/>
  <c r="K48" i="10" s="1"/>
  <c r="K51" i="10" s="1"/>
  <c r="K53" i="10" s="1"/>
  <c r="N45" i="10"/>
  <c r="M45" i="10"/>
  <c r="P41" i="10"/>
  <c r="O38" i="10"/>
  <c r="O45" i="10" s="1"/>
  <c r="F12" i="10" l="1"/>
  <c r="C45" i="10"/>
  <c r="F38" i="10"/>
  <c r="E45" i="10"/>
  <c r="P38" i="10"/>
  <c r="F52" i="10" l="1"/>
  <c r="F45" i="10"/>
  <c r="F39" i="10"/>
  <c r="F42" i="10" s="1"/>
  <c r="F47" i="10" s="1"/>
  <c r="F48" i="10" s="1"/>
  <c r="F51" i="10" s="1"/>
  <c r="P45" i="10"/>
  <c r="P42" i="10"/>
  <c r="P52" i="10"/>
  <c r="P39" i="10"/>
  <c r="F53" i="10" l="1"/>
  <c r="P47" i="10"/>
  <c r="P48" i="10" s="1"/>
  <c r="P51" i="10" s="1"/>
  <c r="P5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<sst xmlns="http://schemas.openxmlformats.org/spreadsheetml/2006/main" count="568" uniqueCount="506">
  <si>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</si>
  <si>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</si>
  <si>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</si>
  <si>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</si>
  <si>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</si>
  <si>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</si>
  <si>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</si>
  <si>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</si>
  <si>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</si>
  <si>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</si>
  <si>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</si>
  <si>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</si>
  <si>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</si>
  <si>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</si>
  <si>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</si>
  <si>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</si>
  <si>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</si>
  <si>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</si>
  <si>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</si>
  <si>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</si>
  <si>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</si>
  <si>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</si>
  <si>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</si>
  <si>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</si>
  <si>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</si>
  <si>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</si>
  <si>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</si>
  <si>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</si>
  <si>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</si>
  <si>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</si>
  <si>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</si>
  <si>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</si>
  <si>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</si>
  <si>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</si>
  <si>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</si>
  <si>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</si>
  <si>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</si>
  <si>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</si>
  <si>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</si>
  <si>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</si>
  <si>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</si>
  <si>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</si>
  <si>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</si>
  <si>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</si>
  <si>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</si>
  <si>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</si>
  <si>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</si>
  <si>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</si>
  <si>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</si>
  <si>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</si>
  <si>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</si>
  <si>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</si>
  <si>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</si>
  <si>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</si>
  <si>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</si>
  <si>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</si>
  <si>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</si>
  <si>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</si>
  <si>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</si>
  <si>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</si>
  <si>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</si>
  <si>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</si>
  <si>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</si>
  <si>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</si>
  <si>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</si>
  <si>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</si>
  <si>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</si>
  <si>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</si>
  <si>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</si>
  <si>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</si>
  <si>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</si>
  <si>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</si>
  <si>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</si>
  <si>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</si>
  <si>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</si>
  <si>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</si>
  <si>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</si>
  <si>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</si>
  <si>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</si>
  <si>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</si>
  <si>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</si>
  <si>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</si>
  <si>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</si>
  <si>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</si>
  <si>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</si>
  <si>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</si>
  <si>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</si>
  <si>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</si>
  <si>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</si>
  <si>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</si>
  <si>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</si>
  <si>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</si>
  <si>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</si>
  <si>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</si>
  <si>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</si>
  <si>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</si>
  <si>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</si>
  <si>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</si>
  <si>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</si>
  <si>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</si>
  <si>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</si>
  <si>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</si>
  <si>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</si>
  <si>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</si>
  <si>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</si>
  <si>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</si>
  <si>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</si>
  <si>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</si>
  <si>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</si>
  <si>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</si>
  <si>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</si>
  <si>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</si>
  <si>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</si>
  <si>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</si>
  <si>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</si>
  <si>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</si>
  <si>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</si>
  <si>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</si>
  <si>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</si>
  <si>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</si>
  <si>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</si>
  <si>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</si>
  <si>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</si>
  <si>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</si>
  <si>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</si>
  <si>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</si>
  <si>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</si>
  <si>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</si>
  <si>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</si>
  <si>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</si>
  <si>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</si>
  <si>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</si>
  <si>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</si>
  <si>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</si>
  <si>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</si>
  <si>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</si>
  <si>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</si>
  <si>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</si>
  <si>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</si>
  <si>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</si>
  <si>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</si>
  <si>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</si>
  <si>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</si>
  <si>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</si>
  <si>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</si>
  <si>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</si>
  <si>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</si>
  <si>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</si>
  <si>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</si>
  <si>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</si>
  <si>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</si>
  <si>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</si>
  <si>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</si>
  <si>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</si>
  <si>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</si>
  <si>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</si>
  <si>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</si>
  <si>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</si>
  <si>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</si>
  <si>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</si>
  <si>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</si>
  <si>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</si>
  <si>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</si>
  <si>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</si>
  <si>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</si>
  <si>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</si>
  <si>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</si>
  <si>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</si>
  <si>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</si>
  <si>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</si>
  <si>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</si>
  <si>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</si>
  <si>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</si>
  <si>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</si>
  <si>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</si>
  <si>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</si>
  <si>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</si>
  <si>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</si>
  <si>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</si>
  <si>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</si>
  <si>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</si>
  <si>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</si>
  <si>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</si>
  <si>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</si>
  <si>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</si>
  <si>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</si>
  <si>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</si>
  <si>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</si>
  <si>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</si>
  <si>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</si>
  <si>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</si>
  <si>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</si>
  <si>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</si>
  <si>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</si>
  <si>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</si>
  <si>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</si>
  <si>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</si>
  <si>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</si>
  <si>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</si>
  <si>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</si>
  <si>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</si>
  <si>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</si>
  <si>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</si>
  <si>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</si>
  <si>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</si>
  <si>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</si>
  <si>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</si>
  <si>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</si>
  <si>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</si>
  <si>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</si>
  <si>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</si>
  <si>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</si>
  <si>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</si>
  <si>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</si>
  <si>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</si>
  <si>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</si>
  <si>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</si>
  <si>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</si>
  <si>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</si>
  <si>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</si>
  <si>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</si>
  <si>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</si>
  <si>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</si>
  <si>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</si>
  <si>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</si>
  <si>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</si>
  <si>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</si>
  <si>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</si>
  <si>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</si>
  <si>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</si>
  <si>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</si>
  <si>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</si>
  <si>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</si>
  <si>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</si>
  <si>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</si>
  <si>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</si>
  <si>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</si>
  <si>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</si>
  <si>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</si>
  <si>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</si>
  <si>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</si>
  <si>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</si>
  <si>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</si>
  <si>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</si>
  <si>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</si>
  <si>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</si>
  <si>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</si>
  <si>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</si>
  <si>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</si>
  <si>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</si>
  <si>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</si>
  <si>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</si>
  <si>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</si>
  <si>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</si>
  <si>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</si>
  <si>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</si>
  <si>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</si>
  <si>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</si>
  <si>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</si>
  <si>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</si>
  <si>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</si>
  <si>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</si>
  <si>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</si>
  <si>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</si>
  <si>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</si>
  <si>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</si>
  <si>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</si>
  <si>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</si>
  <si>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</si>
  <si>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</si>
  <si>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</si>
  <si>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</si>
  <si>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</si>
  <si>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</si>
  <si>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</si>
  <si>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</si>
  <si>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</si>
  <si>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</si>
  <si>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</si>
  <si>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</si>
  <si>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</si>
  <si>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</si>
  <si>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</si>
  <si>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</si>
  <si>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</si>
  <si>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</si>
  <si>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</si>
  <si>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</si>
  <si>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</si>
  <si>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</si>
  <si>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</si>
  <si>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</si>
  <si>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</si>
  <si>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</si>
  <si>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</si>
  <si>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</si>
  <si>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</si>
  <si>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</si>
  <si>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</si>
  <si>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</si>
  <si>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</si>
  <si>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</si>
  <si>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</si>
  <si>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</si>
  <si>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</si>
  <si>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</si>
  <si>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</si>
  <si>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</si>
  <si>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</si>
  <si>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</si>
  <si>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</si>
  <si>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</si>
  <si>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</si>
  <si>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</si>
  <si>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</si>
  <si>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</si>
  <si>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</si>
  <si>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</si>
  <si>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</si>
  <si>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</si>
  <si>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</si>
  <si>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</si>
  <si>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</si>
  <si>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</si>
  <si>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</si>
  <si>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</si>
  <si>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</si>
  <si>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</si>
  <si>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</si>
  <si>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</si>
  <si>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</si>
  <si>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</si>
  <si>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</si>
  <si>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</si>
  <si>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</si>
  <si>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</si>
  <si>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</si>
  <si>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</si>
  <si>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</si>
  <si>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</si>
  <si>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</si>
  <si>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</si>
  <si>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</si>
  <si>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</si>
  <si>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</si>
  <si>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</si>
  <si>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</si>
  <si>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</si>
  <si>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</si>
  <si>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</si>
  <si>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</si>
  <si>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</si>
  <si>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</si>
  <si>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</si>
  <si>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</si>
  <si>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</si>
  <si>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</si>
  <si>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</si>
  <si>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</si>
  <si>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</si>
  <si>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</si>
  <si>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</si>
  <si>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</si>
  <si>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</si>
  <si>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</si>
  <si>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</si>
  <si>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</si>
  <si>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</si>
  <si>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</si>
  <si>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</si>
  <si>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</si>
  <si>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</si>
  <si>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</si>
  <si>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</si>
  <si>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</si>
  <si>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</si>
  <si>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</si>
  <si>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</si>
  <si>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</si>
  <si>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</si>
  <si>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</si>
  <si>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</si>
  <si>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</si>
  <si>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</si>
  <si>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</si>
  <si>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</si>
  <si>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</si>
  <si>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</si>
  <si>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</si>
  <si>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</si>
  <si>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</si>
  <si>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</si>
  <si>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</si>
  <si>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</si>
  <si>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</si>
  <si>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</si>
  <si>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</si>
  <si>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</si>
  <si>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</si>
  <si>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</si>
  <si>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</si>
  <si>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</si>
  <si>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</si>
  <si>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</si>
  <si>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</si>
  <si>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</si>
  <si>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</si>
  <si>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</si>
  <si>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</si>
  <si>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</si>
  <si>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</si>
  <si>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</si>
  <si>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</si>
  <si>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</si>
  <si>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</si>
  <si>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</si>
  <si>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</si>
  <si>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</si>
  <si>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</si>
  <si>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</si>
  <si>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</si>
  <si>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</si>
  <si>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</si>
  <si>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</si>
  <si>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</si>
  <si>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</si>
  <si>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</si>
  <si>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</si>
  <si>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</si>
  <si>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</si>
  <si>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</si>
  <si>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</si>
  <si>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</si>
  <si>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</si>
  <si>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</si>
  <si>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</si>
  <si>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</si>
  <si>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</si>
  <si>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</si>
  <si>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</si>
  <si>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</si>
  <si>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</si>
  <si>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</si>
  <si>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</si>
  <si>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</si>
  <si>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</si>
  <si>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</si>
  <si>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</si>
  <si>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</si>
  <si>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</si>
  <si>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</si>
  <si>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</si>
  <si>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</si>
  <si>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</si>
  <si>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</si>
  <si>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</si>
  <si>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</si>
  <si>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</si>
  <si>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</si>
  <si>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</si>
  <si>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</si>
  <si>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</si>
  <si>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</si>
  <si>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</si>
  <si>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</si>
  <si>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</si>
  <si>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</si>
  <si>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</si>
  <si>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</si>
  <si>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</si>
  <si>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</si>
  <si>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</si>
  <si>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</si>
  <si>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</si>
  <si>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</si>
  <si>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</si>
  <si>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</si>
  <si>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</si>
  <si>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</si>
  <si>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</si>
  <si>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</si>
  <si>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</si>
  <si>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</si>
  <si>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</si>
  <si>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</si>
  <si>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</si>
  <si>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</si>
  <si>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</si>
  <si>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</si>
  <si>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</si>
  <si>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</si>
  <si>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</si>
  <si>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</si>
  <si>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</si>
  <si>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</si>
  <si>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</si>
  <si>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Dean Health Plan, Inc</t>
  </si>
  <si>
    <t>Dean Health Grp</t>
  </si>
  <si>
    <t>01294</t>
  </si>
  <si>
    <t>2015</t>
  </si>
  <si>
    <t>1277 Deming Way Madison, WI 53717</t>
  </si>
  <si>
    <t>391535024</t>
  </si>
  <si>
    <t>064203</t>
  </si>
  <si>
    <t>96156</t>
  </si>
  <si>
    <t>88245</t>
  </si>
  <si>
    <t>135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</si>
</sst>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medium">
        <color indexed="64"/>
      </right>
      <top style="thin">
        <color indexed="23"/>
      </top>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8">
    <xf numFmtId="0" fontId="0" fillId="0" borderId="0" xfId="0"/>
    <xf numFmtId="165" fontId="20"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170" fontId="31" fillId="28" borderId="28"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110"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108"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110"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170" fontId="31" fillId="28" borderId="108" xfId="1"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4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8"/>
      <tableStyleElement type="secondRowStripe" dxfId="647"/>
      <tableStyleElement type="firstColumnStripe" dxfId="646"/>
      <tableStyleElement type="secondColumnStripe" dxfId="6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rdepartmental/Fin/GENACCTG/Risk%20Corridor%20Documentation/2015%20Risk%20Corridor/2015-MLR-Calculator-20160512-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MLR-Calculator-20160512-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row r="59">
          <cell r="Q59">
            <v>1679026</v>
          </cell>
          <cell r="S59"/>
          <cell r="T59"/>
        </row>
      </sheetData>
      <sheetData sheetId="4"/>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Grand Total</v>
          </cell>
        </row>
        <row r="15">
          <cell r="C15" t="str">
            <v>No</v>
          </cell>
        </row>
      </sheetData>
      <sheetData sheetId="3">
        <row r="5">
          <cell r="E5">
            <v>182060332.40224802</v>
          </cell>
          <cell r="G5">
            <v>0</v>
          </cell>
          <cell r="H5">
            <v>0</v>
          </cell>
          <cell r="I5">
            <v>132747366.5553087</v>
          </cell>
        </row>
        <row r="6">
          <cell r="E6">
            <v>0</v>
          </cell>
          <cell r="G6">
            <v>0</v>
          </cell>
          <cell r="H6">
            <v>0</v>
          </cell>
        </row>
        <row r="7">
          <cell r="E7">
            <v>0</v>
          </cell>
          <cell r="G7">
            <v>0</v>
          </cell>
          <cell r="H7">
            <v>0</v>
          </cell>
        </row>
        <row r="12">
          <cell r="E12">
            <v>160299988</v>
          </cell>
          <cell r="G12">
            <v>0</v>
          </cell>
          <cell r="H12">
            <v>0</v>
          </cell>
          <cell r="I12">
            <v>162433732.19309959</v>
          </cell>
        </row>
        <row r="22">
          <cell r="E22">
            <v>0</v>
          </cell>
          <cell r="G22">
            <v>0</v>
          </cell>
          <cell r="H22">
            <v>0</v>
          </cell>
          <cell r="I22">
            <v>0</v>
          </cell>
        </row>
        <row r="25">
          <cell r="E25">
            <v>2914653.9106743596</v>
          </cell>
          <cell r="I25">
            <v>2287581.8317199522</v>
          </cell>
        </row>
        <row r="26">
          <cell r="E26">
            <v>55286.715659999994</v>
          </cell>
          <cell r="I26">
            <v>43392.764859324656</v>
          </cell>
        </row>
        <row r="27">
          <cell r="E27">
            <v>2736446.6938736397</v>
          </cell>
          <cell r="I27">
            <v>2147752.0533292773</v>
          </cell>
        </row>
        <row r="28">
          <cell r="E28">
            <v>0</v>
          </cell>
          <cell r="G28">
            <v>0</v>
          </cell>
          <cell r="H28">
            <v>0</v>
          </cell>
          <cell r="I28">
            <v>0</v>
          </cell>
        </row>
        <row r="30">
          <cell r="E30">
            <v>525325</v>
          </cell>
          <cell r="I30">
            <v>412412.26574827282</v>
          </cell>
        </row>
        <row r="31">
          <cell r="E31">
            <v>0</v>
          </cell>
          <cell r="G31">
            <v>0</v>
          </cell>
          <cell r="H31">
            <v>0</v>
          </cell>
          <cell r="I31">
            <v>0</v>
          </cell>
        </row>
        <row r="32">
          <cell r="E32">
            <v>0</v>
          </cell>
          <cell r="G32">
            <v>0</v>
          </cell>
          <cell r="H32">
            <v>0</v>
          </cell>
          <cell r="I32">
            <v>0</v>
          </cell>
        </row>
        <row r="34">
          <cell r="E34">
            <v>0</v>
          </cell>
          <cell r="G34">
            <v>0</v>
          </cell>
          <cell r="H34">
            <v>0</v>
          </cell>
          <cell r="I34">
            <v>0</v>
          </cell>
        </row>
        <row r="35">
          <cell r="E35">
            <v>0</v>
          </cell>
          <cell r="G35">
            <v>0</v>
          </cell>
          <cell r="H35">
            <v>0</v>
          </cell>
          <cell r="I35">
            <v>0</v>
          </cell>
        </row>
        <row r="37">
          <cell r="E37">
            <v>359567</v>
          </cell>
          <cell r="G37">
            <v>0</v>
          </cell>
          <cell r="H37">
            <v>0</v>
          </cell>
          <cell r="I37">
            <v>282282.09424320032</v>
          </cell>
        </row>
        <row r="38">
          <cell r="E38">
            <v>91953</v>
          </cell>
          <cell r="G38">
            <v>0</v>
          </cell>
          <cell r="H38">
            <v>0</v>
          </cell>
          <cell r="I38">
            <v>72188.730923430121</v>
          </cell>
        </row>
        <row r="39">
          <cell r="E39">
            <v>25367</v>
          </cell>
          <cell r="G39">
            <v>0</v>
          </cell>
          <cell r="H39">
            <v>0</v>
          </cell>
          <cell r="I39">
            <v>19914.647018962427</v>
          </cell>
        </row>
        <row r="40">
          <cell r="E40">
            <v>165466</v>
          </cell>
          <cell r="G40">
            <v>0</v>
          </cell>
          <cell r="H40">
            <v>0</v>
          </cell>
          <cell r="I40">
            <v>129900.93363975389</v>
          </cell>
        </row>
        <row r="41">
          <cell r="E41">
            <v>312232</v>
          </cell>
          <cell r="G41">
            <v>0</v>
          </cell>
          <cell r="H41">
            <v>0</v>
          </cell>
          <cell r="I41">
            <v>245121.22316492593</v>
          </cell>
        </row>
        <row r="42">
          <cell r="E42">
            <v>0</v>
          </cell>
          <cell r="G42">
            <v>0</v>
          </cell>
          <cell r="H42">
            <v>0</v>
          </cell>
          <cell r="I42">
            <v>0</v>
          </cell>
        </row>
        <row r="44">
          <cell r="I44">
            <v>1035808.9392585645</v>
          </cell>
        </row>
        <row r="45">
          <cell r="I45">
            <v>1075045.5121036279</v>
          </cell>
        </row>
        <row r="46">
          <cell r="I46">
            <v>0</v>
          </cell>
        </row>
        <row r="47">
          <cell r="I47">
            <v>3667778.3679562733</v>
          </cell>
        </row>
        <row r="49">
          <cell r="I49">
            <v>0</v>
          </cell>
          <cell r="O49">
            <v>0</v>
          </cell>
        </row>
        <row r="50">
          <cell r="I50">
            <v>0</v>
          </cell>
          <cell r="O50">
            <v>0</v>
          </cell>
        </row>
        <row r="51">
          <cell r="I51">
            <v>13623382.593447596</v>
          </cell>
          <cell r="O51">
            <v>0</v>
          </cell>
        </row>
        <row r="59">
          <cell r="E59">
            <v>49660</v>
          </cell>
          <cell r="K59">
            <v>258093</v>
          </cell>
        </row>
      </sheetData>
      <sheetData sheetId="4">
        <row r="5">
          <cell r="D5">
            <v>156623649</v>
          </cell>
          <cell r="E5">
            <v>156623649</v>
          </cell>
          <cell r="I5">
            <v>124371357.5553087</v>
          </cell>
          <cell r="J5">
            <v>108175951</v>
          </cell>
          <cell r="K5">
            <v>108175951</v>
          </cell>
          <cell r="P5">
            <v>739937506</v>
          </cell>
          <cell r="Q5">
            <v>739937506</v>
          </cell>
          <cell r="AS5">
            <v>169862991</v>
          </cell>
          <cell r="AT5">
            <v>34664012</v>
          </cell>
        </row>
        <row r="6">
          <cell r="D6">
            <v>3611687</v>
          </cell>
          <cell r="E6">
            <v>3611687</v>
          </cell>
          <cell r="J6">
            <v>2485059</v>
          </cell>
          <cell r="K6">
            <v>2485059</v>
          </cell>
          <cell r="P6">
            <v>16997205</v>
          </cell>
          <cell r="Q6">
            <v>16997205</v>
          </cell>
          <cell r="AS6">
            <v>3905840</v>
          </cell>
          <cell r="AT6">
            <v>796569</v>
          </cell>
        </row>
        <row r="7">
          <cell r="D7">
            <v>1796646</v>
          </cell>
          <cell r="E7">
            <v>1796646</v>
          </cell>
          <cell r="J7">
            <v>1645611</v>
          </cell>
          <cell r="K7">
            <v>1645611</v>
          </cell>
          <cell r="P7">
            <v>11295667</v>
          </cell>
          <cell r="Q7">
            <v>11295667</v>
          </cell>
          <cell r="AS7">
            <v>2426123</v>
          </cell>
          <cell r="AT7">
            <v>516407</v>
          </cell>
        </row>
        <row r="13">
          <cell r="D13">
            <v>16187</v>
          </cell>
          <cell r="E13">
            <v>16187</v>
          </cell>
          <cell r="P13">
            <v>32224</v>
          </cell>
          <cell r="Q13">
            <v>32224</v>
          </cell>
          <cell r="AS13">
            <v>779</v>
          </cell>
        </row>
        <row r="15">
          <cell r="I15">
            <v>18748097</v>
          </cell>
        </row>
        <row r="16">
          <cell r="I16">
            <v>-10372088</v>
          </cell>
        </row>
        <row r="17">
          <cell r="E17">
            <v>23637829.402248017</v>
          </cell>
        </row>
        <row r="54">
          <cell r="D54">
            <v>161628931</v>
          </cell>
          <cell r="E54">
            <v>160299988</v>
          </cell>
          <cell r="F54">
            <v>0</v>
          </cell>
          <cell r="G54">
            <v>0</v>
          </cell>
          <cell r="H54">
            <v>0</v>
          </cell>
          <cell r="I54">
            <v>162433732.19309959</v>
          </cell>
          <cell r="J54">
            <v>84602027</v>
          </cell>
          <cell r="K54">
            <v>84471576</v>
          </cell>
          <cell r="L54">
            <v>0</v>
          </cell>
          <cell r="M54">
            <v>0</v>
          </cell>
          <cell r="N54">
            <v>0</v>
          </cell>
          <cell r="O54">
            <v>0</v>
          </cell>
          <cell r="P54">
            <v>623135013</v>
          </cell>
          <cell r="Q54">
            <v>629598719</v>
          </cell>
          <cell r="R54">
            <v>0</v>
          </cell>
          <cell r="S54">
            <v>0</v>
          </cell>
          <cell r="T54">
            <v>0</v>
          </cell>
          <cell r="U54">
            <v>0</v>
          </cell>
          <cell r="V54">
            <v>0</v>
          </cell>
          <cell r="W54">
            <v>0</v>
          </cell>
          <cell r="X54">
            <v>0</v>
          </cell>
          <cell r="Y54">
            <v>0</v>
          </cell>
          <cell r="Z54">
            <v>0</v>
          </cell>
          <cell r="AA54">
            <v>0</v>
          </cell>
          <cell r="AB54">
            <v>0</v>
          </cell>
          <cell r="AC54">
            <v>0</v>
          </cell>
          <cell r="AS54">
            <v>149299338</v>
          </cell>
          <cell r="AT54">
            <v>30195617</v>
          </cell>
        </row>
        <row r="55">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8">
          <cell r="I58">
            <v>19756193</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192</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I22" sqref="AI2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507">
        <f>SUM('[2]Pt 2 Premium and Claims'!D$5,'[2]Pt 2 Premium and Claims'!D$6,-'[2]Pt 2 Premium and Claims'!D$7,-'[2]Pt 2 Premium and Claims'!D$13,'[2]Pt 2 Premium and Claims'!D$14:'[2]Pt 2 Premium and Claims'!D$17)</f>
        <v>158422503</v>
      </c>
      <c r="E5" s="511">
        <f>SUM('[2]Pt 2 Premium and Claims'!E$5,'[2]Pt 2 Premium and Claims'!E$6,-'[2]Pt 2 Premium and Claims'!E$7,-'[2]Pt 2 Premium and Claims'!E$13,'[2]Pt 2 Premium and Claims'!E$14:'[2]Pt 2 Premium and Claims'!E$17)</f>
        <v>182060332.40224802</v>
      </c>
      <c r="F5" s="511">
        <f>SUM('[2]Pt 2 Premium and Claims'!F$5,'[2]Pt 2 Premium and Claims'!F$6,-'[2]Pt 2 Premium and Claims'!F$7,-'[2]Pt 2 Premium and Claims'!F$13,'[2]Pt 2 Premium and Claims'!F$14:'[2]Pt 2 Premium and Claims'!F$17)</f>
        <v>0</v>
      </c>
      <c r="G5" s="511">
        <f>SUM('[2]Pt 2 Premium and Claims'!G$5,'[2]Pt 2 Premium and Claims'!G$6,-'[2]Pt 2 Premium and Claims'!G$7,-'[2]Pt 2 Premium and Claims'!G$13,'[2]Pt 2 Premium and Claims'!G$14:'[2]Pt 2 Premium and Claims'!G$17)</f>
        <v>0</v>
      </c>
      <c r="H5" s="511">
        <f>SUM('[2]Pt 2 Premium and Claims'!H$5,'[2]Pt 2 Premium and Claims'!H$6,-'[2]Pt 2 Premium and Claims'!H$7,-'[2]Pt 2 Premium and Claims'!H$13,'[2]Pt 2 Premium and Claims'!H$14:'[2]Pt 2 Premium and Claims'!H$17)</f>
        <v>0</v>
      </c>
      <c r="I5" s="507">
        <f>SUM('[2]Pt 2 Premium and Claims'!I$5,'[2]Pt 2 Premium and Claims'!I$6,-'[2]Pt 2 Premium and Claims'!I$7,-'[2]Pt 2 Premium and Claims'!I$13,'[2]Pt 2 Premium and Claims'!I$14:'[2]Pt 2 Premium and Claims'!I$16)</f>
        <v>132747366.5553087</v>
      </c>
      <c r="J5" s="507">
        <f>SUM('[2]Pt 2 Premium and Claims'!J$5,'[2]Pt 2 Premium and Claims'!J$6,-'[2]Pt 2 Premium and Claims'!J$7,-'[2]Pt 2 Premium and Claims'!J$13,'[2]Pt 2 Premium and Claims'!J$14,'[2]Pt 2 Premium and Claims'!J$16:'[2]Pt 2 Premium and Claims'!J$17)</f>
        <v>109015399</v>
      </c>
      <c r="K5" s="511">
        <f>SUM('[2]Pt 2 Premium and Claims'!K$5,'[2]Pt 2 Premium and Claims'!K$6,-'[2]Pt 2 Premium and Claims'!K$7,-'[2]Pt 2 Premium and Claims'!K$13,'[2]Pt 2 Premium and Claims'!K$14,'[2]Pt 2 Premium and Claims'!K$16:'[2]Pt 2 Premium and Claims'!K$17)</f>
        <v>109015399</v>
      </c>
      <c r="L5" s="511">
        <f>SUM('[2]Pt 2 Premium and Claims'!L$5,'[2]Pt 2 Premium and Claims'!L$6,-'[2]Pt 2 Premium and Claims'!L$7,-'[2]Pt 2 Premium and Claims'!L$13,'[2]Pt 2 Premium and Claims'!L$14,'[2]Pt 2 Premium and Claims'!L$16:'[2]Pt 2 Premium and Claims'!L$17)</f>
        <v>0</v>
      </c>
      <c r="M5" s="511">
        <f>SUM('[2]Pt 2 Premium and Claims'!M$5,'[2]Pt 2 Premium and Claims'!M$6,-'[2]Pt 2 Premium and Claims'!M$7,-'[2]Pt 2 Premium and Claims'!M$13,'[2]Pt 2 Premium and Claims'!M$14,'[2]Pt 2 Premium and Claims'!M$16:'[2]Pt 2 Premium and Claims'!M$17)</f>
        <v>0</v>
      </c>
      <c r="N5" s="511">
        <f>SUM('[2]Pt 2 Premium and Claims'!N$5,'[2]Pt 2 Premium and Claims'!N$6,-'[2]Pt 2 Premium and Claims'!N$7,-'[2]Pt 2 Premium and Claims'!N$13,'[2]Pt 2 Premium and Claims'!N$14,'[2]Pt 2 Premium and Claims'!N$16:'[2]Pt 2 Premium and Claims'!N$17)</f>
        <v>0</v>
      </c>
      <c r="O5" s="511">
        <f>SUM('[2]Pt 2 Premium and Claims'!O$5,'[2]Pt 2 Premium and Claims'!O$6,-'[2]Pt 2 Premium and Claims'!O$7,-'[2]Pt 2 Premium and Claims'!O$13,'[2]Pt 2 Premium and Claims'!O$14,'[2]Pt 2 Premium and Claims'!O$16:'[2]Pt 2 Premium and Claims'!O$17)</f>
        <v>0</v>
      </c>
      <c r="P5" s="511">
        <f>SUM('[2]Pt 2 Premium and Claims'!P$5,'[2]Pt 2 Premium and Claims'!P$6,-'[2]Pt 2 Premium and Claims'!P$7,-'[2]Pt 2 Premium and Claims'!P$13,'[2]Pt 2 Premium and Claims'!P$14,'[2]Pt 2 Premium and Claims'!P$16:'[2]Pt 2 Premium and Claims'!P$17)</f>
        <v>745606820</v>
      </c>
      <c r="Q5" s="511">
        <f>SUM('[2]Pt 2 Premium and Claims'!Q$5,'[2]Pt 2 Premium and Claims'!Q$6,-'[2]Pt 2 Premium and Claims'!Q$7,-'[2]Pt 2 Premium and Claims'!Q$13,'[2]Pt 2 Premium and Claims'!Q$14,'[2]Pt 2 Premium and Claims'!Q$16:'[2]Pt 2 Premium and Claims'!Q$17)</f>
        <v>745606820</v>
      </c>
      <c r="R5" s="511">
        <f>SUM('[2]Pt 2 Premium and Claims'!R$5,'[2]Pt 2 Premium and Claims'!R$6,-'[2]Pt 2 Premium and Claims'!R$7,-'[2]Pt 2 Premium and Claims'!R$13,'[2]Pt 2 Premium and Claims'!R$14,'[2]Pt 2 Premium and Claims'!R$16:'[2]Pt 2 Premium and Claims'!R$17)</f>
        <v>0</v>
      </c>
      <c r="S5" s="511">
        <f>SUM('[2]Pt 2 Premium and Claims'!S$5,'[2]Pt 2 Premium and Claims'!S$6,-'[2]Pt 2 Premium and Claims'!S$7,-'[2]Pt 2 Premium and Claims'!S$13,'[2]Pt 2 Premium and Claims'!S$14,'[2]Pt 2 Premium and Claims'!S$16:'[2]Pt 2 Premium and Claims'!S$17)</f>
        <v>0</v>
      </c>
      <c r="T5" s="511">
        <f>SUM('[2]Pt 2 Premium and Claims'!T$5,'[2]Pt 2 Premium and Claims'!T$6,-'[2]Pt 2 Premium and Claims'!T$7,-'[2]Pt 2 Premium and Claims'!T$13,'[2]Pt 2 Premium and Claims'!T$14,'[2]Pt 2 Premium and Claims'!T$16:'[2]Pt 2 Premium and Claims'!T$17)</f>
        <v>0</v>
      </c>
      <c r="U5" s="511">
        <f>SUM('[2]Pt 2 Premium and Claims'!U$5,'[2]Pt 2 Premium and Claims'!U$6,-'[2]Pt 2 Premium and Claims'!U$7,-'[2]Pt 2 Premium and Claims'!U$13,'[2]Pt 2 Premium and Claims'!U$14,'[2]Pt 2 Premium and Claims'!U$16:'[2]Pt 2 Premium and Claims'!U$17)</f>
        <v>0</v>
      </c>
      <c r="V5" s="511">
        <f>SUM('[2]Pt 2 Premium and Claims'!V$5,'[2]Pt 2 Premium and Claims'!V$6,-'[2]Pt 2 Premium and Claims'!V$7,-'[2]Pt 2 Premium and Claims'!V$13,'[2]Pt 2 Premium and Claims'!V$14,'[2]Pt 2 Premium and Claims'!V$16:'[2]Pt 2 Premium and Claims'!V$17)</f>
        <v>0</v>
      </c>
      <c r="W5" s="511">
        <f>SUM('[2]Pt 2 Premium and Claims'!W$5,'[2]Pt 2 Premium and Claims'!W$6,-'[2]Pt 2 Premium and Claims'!W$7,-'[2]Pt 2 Premium and Claims'!W$13,'[2]Pt 2 Premium and Claims'!W$14,'[2]Pt 2 Premium and Claims'!W$16:'[2]Pt 2 Premium and Claims'!W$17)</f>
        <v>0</v>
      </c>
      <c r="X5" s="511">
        <f>SUM('[2]Pt 2 Premium and Claims'!X$5,'[2]Pt 2 Premium and Claims'!X$6,-'[2]Pt 2 Premium and Claims'!X$7,-'[2]Pt 2 Premium and Claims'!X$13,'[2]Pt 2 Premium and Claims'!X$14,'[2]Pt 2 Premium and Claims'!X$16:'[2]Pt 2 Premium and Claims'!X$17)</f>
        <v>0</v>
      </c>
      <c r="Y5" s="511">
        <f>SUM('[2]Pt 2 Premium and Claims'!Y$5,'[2]Pt 2 Premium and Claims'!Y$6,-'[2]Pt 2 Premium and Claims'!Y$7,-'[2]Pt 2 Premium and Claims'!Y$13,'[2]Pt 2 Premium and Claims'!Y$14,'[2]Pt 2 Premium and Claims'!Y$16:'[2]Pt 2 Premium and Claims'!Y$17)</f>
        <v>0</v>
      </c>
      <c r="Z5" s="511">
        <f>SUM('[2]Pt 2 Premium and Claims'!Z$5,'[2]Pt 2 Premium and Claims'!Z$6,-'[2]Pt 2 Premium and Claims'!Z$7,-'[2]Pt 2 Premium and Claims'!Z$13,'[2]Pt 2 Premium and Claims'!Z$14,'[2]Pt 2 Premium and Claims'!Z$16:'[2]Pt 2 Premium and Claims'!Z$17)</f>
        <v>0</v>
      </c>
      <c r="AA5" s="511">
        <f>SUM('[2]Pt 2 Premium and Claims'!AA$5,'[2]Pt 2 Premium and Claims'!AA$6,-'[2]Pt 2 Premium and Claims'!AA$7,-'[2]Pt 2 Premium and Claims'!AA$13,'[2]Pt 2 Premium and Claims'!AA$14,'[2]Pt 2 Premium and Claims'!AA$16:'[2]Pt 2 Premium and Claims'!AA$17)</f>
        <v>0</v>
      </c>
      <c r="AB5" s="511">
        <f>SUM('[2]Pt 2 Premium and Claims'!AB$5,'[2]Pt 2 Premium and Claims'!AB$6,-'[2]Pt 2 Premium and Claims'!AB$7,-'[2]Pt 2 Premium and Claims'!AB$13,'[2]Pt 2 Premium and Claims'!AB$14,'[2]Pt 2 Premium and Claims'!AB$16:'[2]Pt 2 Premium and Claims'!AB$17)</f>
        <v>0</v>
      </c>
      <c r="AC5" s="511">
        <f>SUM('[2]Pt 2 Premium and Claims'!AC$5,'[2]Pt 2 Premium and Claims'!AC$6,-'[2]Pt 2 Premium and Claims'!AC$7,-'[2]Pt 2 Premium and Claims'!AC$13,'[2]Pt 2 Premium and Claims'!AC$14,'[2]Pt 2 Premium and Claims'!AC$16:'[2]Pt 2 Premium and Claims'!AC$17)</f>
        <v>0</v>
      </c>
      <c r="AD5" s="511">
        <f>SUM('[2]Pt 2 Premium and Claims'!AD$5,'[2]Pt 2 Premium and Claims'!AD$6,-'[2]Pt 2 Premium and Claims'!AD$7,-'[2]Pt 2 Premium and Claims'!AD$13,'[2]Pt 2 Premium and Claims'!AD$14,'[2]Pt 2 Premium and Claims'!AD$16:'[2]Pt 2 Premium and Claims'!AD$17)</f>
        <v>0</v>
      </c>
      <c r="AE5" s="281"/>
      <c r="AF5" s="281"/>
      <c r="AG5" s="281"/>
      <c r="AH5" s="282"/>
      <c r="AI5" s="511">
        <f>SUM('[2]Pt 2 Premium and Claims'!AI$5,'[2]Pt 2 Premium and Claims'!AI$6,-'[2]Pt 2 Premium and Claims'!AI$7,-'[2]Pt 2 Premium and Claims'!AI$13,'[2]Pt 2 Premium and Claims'!AI$14,'[2]Pt 2 Premium and Claims'!AI$16:'[2]Pt 2 Premium and Claims'!AI$17)</f>
        <v>0</v>
      </c>
      <c r="AJ5" s="281"/>
      <c r="AK5" s="281"/>
      <c r="AL5" s="281"/>
      <c r="AM5" s="282"/>
      <c r="AN5" s="219"/>
      <c r="AO5" s="220"/>
      <c r="AP5" s="220"/>
      <c r="AQ5" s="220"/>
      <c r="AR5" s="220"/>
      <c r="AS5" s="507">
        <f>SUM('[2]Pt 2 Premium and Claims'!AS$5,'[2]Pt 2 Premium and Claims'!AS$6,-'[2]Pt 2 Premium and Claims'!AS$7,-'[2]Pt 2 Premium and Claims'!AS$13,'[2]Pt 2 Premium and Claims'!AS$14)</f>
        <v>171341929</v>
      </c>
      <c r="AT5" s="508">
        <f>SUM('[2]Pt 2 Premium and Claims'!AT$5,'[2]Pt 2 Premium and Claims'!AT$6,-'[2]Pt 2 Premium and Claims'!AT$7,-'[2]Pt 2 Premium and Claims'!AT$13,'[2]Pt 2 Premium and Claims'!AT$14)</f>
        <v>34944174</v>
      </c>
      <c r="AU5" s="221"/>
      <c r="AV5" s="222"/>
      <c r="AW5" s="303"/>
    </row>
    <row r="6" spans="1:49" x14ac:dyDescent="0.2">
      <c r="B6" s="246" t="s">
        <v>223</v>
      </c>
      <c r="C6" s="210" t="s">
        <v>12</v>
      </c>
      <c r="D6" s="404">
        <v>0</v>
      </c>
      <c r="E6" s="405">
        <v>0</v>
      </c>
      <c r="F6" s="405">
        <v>0</v>
      </c>
      <c r="G6" s="327">
        <v>0</v>
      </c>
      <c r="H6" s="327">
        <v>0</v>
      </c>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404"/>
      <c r="AT6" s="328"/>
      <c r="AU6" s="227"/>
      <c r="AV6" s="297"/>
      <c r="AW6" s="304"/>
    </row>
    <row r="7" spans="1:49" x14ac:dyDescent="0.2">
      <c r="B7" s="246" t="s">
        <v>224</v>
      </c>
      <c r="C7" s="210" t="s">
        <v>13</v>
      </c>
      <c r="D7" s="404">
        <v>0</v>
      </c>
      <c r="E7" s="405">
        <v>0</v>
      </c>
      <c r="F7" s="405">
        <v>0</v>
      </c>
      <c r="G7" s="405">
        <v>0</v>
      </c>
      <c r="H7" s="405">
        <v>0</v>
      </c>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404"/>
      <c r="AT7" s="328"/>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404"/>
      <c r="AT8" s="328"/>
      <c r="AU8" s="227"/>
      <c r="AV8" s="297"/>
      <c r="AW8" s="304"/>
    </row>
    <row r="9" spans="1:49" x14ac:dyDescent="0.2">
      <c r="B9" s="246" t="s">
        <v>226</v>
      </c>
      <c r="C9" s="210" t="s">
        <v>60</v>
      </c>
      <c r="D9" s="404">
        <v>114486</v>
      </c>
      <c r="E9" s="274"/>
      <c r="F9" s="277"/>
      <c r="G9" s="277"/>
      <c r="H9" s="277"/>
      <c r="I9" s="278"/>
      <c r="J9" s="404">
        <v>78774</v>
      </c>
      <c r="K9" s="274"/>
      <c r="L9" s="277"/>
      <c r="M9" s="277"/>
      <c r="N9" s="277"/>
      <c r="O9" s="278"/>
      <c r="P9" s="404">
        <v>538792</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404">
        <v>-81246</v>
      </c>
      <c r="AT9" s="328">
        <v>-16570</v>
      </c>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507">
        <f>'[2]Pt 2 Premium and Claims'!D$54</f>
        <v>161628931</v>
      </c>
      <c r="E12" s="511">
        <f>'[2]Pt 2 Premium and Claims'!E$54</f>
        <v>160299988</v>
      </c>
      <c r="F12" s="511">
        <f>'[2]Pt 2 Premium and Claims'!F$54</f>
        <v>0</v>
      </c>
      <c r="G12" s="511">
        <f>'[2]Pt 2 Premium and Claims'!G$54</f>
        <v>0</v>
      </c>
      <c r="H12" s="511">
        <f>'[2]Pt 2 Premium and Claims'!H$54</f>
        <v>0</v>
      </c>
      <c r="I12" s="507">
        <f>'[2]Pt 2 Premium and Claims'!I$54</f>
        <v>162433732.19309959</v>
      </c>
      <c r="J12" s="507">
        <f>'[2]Pt 2 Premium and Claims'!J$54</f>
        <v>84602027</v>
      </c>
      <c r="K12" s="511">
        <f>'[2]Pt 2 Premium and Claims'!K$54</f>
        <v>84471576</v>
      </c>
      <c r="L12" s="511">
        <f>'[2]Pt 2 Premium and Claims'!L$54</f>
        <v>0</v>
      </c>
      <c r="M12" s="511">
        <f>'[2]Pt 2 Premium and Claims'!M$54</f>
        <v>0</v>
      </c>
      <c r="N12" s="511">
        <f>'[2]Pt 2 Premium and Claims'!N$54</f>
        <v>0</v>
      </c>
      <c r="O12" s="511">
        <f>'[2]Pt 2 Premium and Claims'!O$54</f>
        <v>0</v>
      </c>
      <c r="P12" s="511">
        <f>'[2]Pt 2 Premium and Claims'!P$54</f>
        <v>623135013</v>
      </c>
      <c r="Q12" s="511">
        <f>'[2]Pt 2 Premium and Claims'!Q$54</f>
        <v>629598719</v>
      </c>
      <c r="R12" s="511">
        <f>'[2]Pt 2 Premium and Claims'!R$54</f>
        <v>0</v>
      </c>
      <c r="S12" s="511">
        <f>'[2]Pt 2 Premium and Claims'!S$54</f>
        <v>0</v>
      </c>
      <c r="T12" s="511">
        <f>'[2]Pt 2 Premium and Claims'!T$54</f>
        <v>0</v>
      </c>
      <c r="U12" s="511">
        <f>'[2]Pt 2 Premium and Claims'!U$54</f>
        <v>0</v>
      </c>
      <c r="V12" s="511">
        <f>'[2]Pt 2 Premium and Claims'!V$54</f>
        <v>0</v>
      </c>
      <c r="W12" s="511">
        <f>'[2]Pt 2 Premium and Claims'!W$54</f>
        <v>0</v>
      </c>
      <c r="X12" s="511">
        <f>'[2]Pt 2 Premium and Claims'!X$54</f>
        <v>0</v>
      </c>
      <c r="Y12" s="511">
        <f>'[2]Pt 2 Premium and Claims'!Y$54</f>
        <v>0</v>
      </c>
      <c r="Z12" s="511">
        <f>'[2]Pt 2 Premium and Claims'!Z$54</f>
        <v>0</v>
      </c>
      <c r="AA12" s="511">
        <f>'[2]Pt 2 Premium and Claims'!AA$54</f>
        <v>0</v>
      </c>
      <c r="AB12" s="511">
        <f>'[2]Pt 2 Premium and Claims'!AB$54</f>
        <v>0</v>
      </c>
      <c r="AC12" s="511">
        <f>'[2]Pt 2 Premium and Claims'!AC$54</f>
        <v>0</v>
      </c>
      <c r="AD12" s="511">
        <f>'[2]Pt 2 Premium and Claims'!AD$54</f>
        <v>0</v>
      </c>
      <c r="AE12" s="281"/>
      <c r="AF12" s="281"/>
      <c r="AG12" s="281"/>
      <c r="AH12" s="282"/>
      <c r="AI12" s="511">
        <f>'[2]Pt 2 Premium and Claims'!AI$54</f>
        <v>0</v>
      </c>
      <c r="AJ12" s="281"/>
      <c r="AK12" s="281"/>
      <c r="AL12" s="281"/>
      <c r="AM12" s="282"/>
      <c r="AN12" s="219"/>
      <c r="AO12" s="220"/>
      <c r="AP12" s="220"/>
      <c r="AQ12" s="220"/>
      <c r="AR12" s="220"/>
      <c r="AS12" s="507">
        <f>'[2]Pt 2 Premium and Claims'!AS$54</f>
        <v>149299338</v>
      </c>
      <c r="AT12" s="508">
        <f>'[2]Pt 2 Premium and Claims'!AT$54</f>
        <v>30195617</v>
      </c>
      <c r="AU12" s="221"/>
      <c r="AV12" s="298"/>
      <c r="AW12" s="303"/>
    </row>
    <row r="13" spans="1:49" ht="25.5" x14ac:dyDescent="0.2">
      <c r="B13" s="246" t="s">
        <v>230</v>
      </c>
      <c r="C13" s="210" t="s">
        <v>37</v>
      </c>
      <c r="D13" s="404">
        <v>25780699</v>
      </c>
      <c r="E13" s="405">
        <v>25780699</v>
      </c>
      <c r="F13" s="224">
        <v>0</v>
      </c>
      <c r="G13" s="275"/>
      <c r="H13" s="276"/>
      <c r="I13" s="404">
        <v>20911138</v>
      </c>
      <c r="J13" s="404">
        <v>15258183</v>
      </c>
      <c r="K13" s="405">
        <v>15258183</v>
      </c>
      <c r="L13" s="224"/>
      <c r="M13" s="275"/>
      <c r="N13" s="276"/>
      <c r="O13" s="223"/>
      <c r="P13" s="404">
        <v>81092710</v>
      </c>
      <c r="Q13" s="405">
        <v>81092710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404">
        <v>1598337</v>
      </c>
      <c r="AT13" s="328">
        <v>148973</v>
      </c>
      <c r="AU13" s="227"/>
      <c r="AV13" s="297"/>
      <c r="AW13" s="304"/>
    </row>
    <row r="14" spans="1:49" ht="25.5" x14ac:dyDescent="0.2">
      <c r="B14" s="246" t="s">
        <v>231</v>
      </c>
      <c r="C14" s="210" t="s">
        <v>6</v>
      </c>
      <c r="D14" s="404">
        <v>3868805</v>
      </c>
      <c r="E14" s="405">
        <v>-3868805</v>
      </c>
      <c r="F14" s="224">
        <v>0</v>
      </c>
      <c r="G14" s="274"/>
      <c r="H14" s="277"/>
      <c r="I14" s="404">
        <v>-3599259</v>
      </c>
      <c r="J14" s="404">
        <v>2415656</v>
      </c>
      <c r="K14" s="405">
        <v>2415656</v>
      </c>
      <c r="L14" s="224"/>
      <c r="M14" s="274"/>
      <c r="N14" s="277"/>
      <c r="O14" s="223"/>
      <c r="P14" s="404">
        <v>12806089</v>
      </c>
      <c r="Q14" s="405">
        <v>12806089</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404">
        <v>269084</v>
      </c>
      <c r="AT14" s="328">
        <v>25080</v>
      </c>
      <c r="AU14" s="227"/>
      <c r="AV14" s="297"/>
      <c r="AW14" s="304"/>
    </row>
    <row r="15" spans="1:49" ht="38.25" x14ac:dyDescent="0.2">
      <c r="B15" s="246" t="s">
        <v>232</v>
      </c>
      <c r="C15" s="210" t="s">
        <v>7</v>
      </c>
      <c r="D15" s="223">
        <v>0</v>
      </c>
      <c r="E15" s="224">
        <v>0</v>
      </c>
      <c r="F15" s="224">
        <v>0</v>
      </c>
      <c r="G15" s="274"/>
      <c r="H15" s="280"/>
      <c r="I15" s="223">
        <v>0</v>
      </c>
      <c r="J15" s="223">
        <v>0</v>
      </c>
      <c r="K15" s="224">
        <v>0</v>
      </c>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512">
        <f>'[2]Pt 2 Premium and Claims'!D$55</f>
        <v>0</v>
      </c>
      <c r="E22" s="494">
        <f>'[2]Pt 2 Premium and Claims'!E$55</f>
        <v>0</v>
      </c>
      <c r="F22" s="494">
        <f>'[2]Pt 2 Premium and Claims'!F$55</f>
        <v>0</v>
      </c>
      <c r="G22" s="494">
        <f>'[2]Pt 2 Premium and Claims'!G$55</f>
        <v>0</v>
      </c>
      <c r="H22" s="494">
        <f>'[2]Pt 2 Premium and Claims'!H$55</f>
        <v>0</v>
      </c>
      <c r="I22" s="512">
        <f>'[2]Pt 2 Premium and Claims'!I$55</f>
        <v>0</v>
      </c>
      <c r="J22" s="512">
        <f>'[2]Pt 2 Premium and Claims'!J$55</f>
        <v>0</v>
      </c>
      <c r="K22" s="494">
        <f>'[2]Pt 2 Premium and Claims'!K$55</f>
        <v>0</v>
      </c>
      <c r="L22" s="494">
        <f>'[2]Pt 2 Premium and Claims'!L$55</f>
        <v>0</v>
      </c>
      <c r="M22" s="494">
        <f>'[2]Pt 2 Premium and Claims'!M$55</f>
        <v>0</v>
      </c>
      <c r="N22" s="494">
        <f>'[2]Pt 2 Premium and Claims'!N$55</f>
        <v>0</v>
      </c>
      <c r="O22" s="494">
        <f>'[2]Pt 2 Premium and Claims'!O$55</f>
        <v>0</v>
      </c>
      <c r="P22" s="494">
        <f>'[2]Pt 2 Premium and Claims'!P$55</f>
        <v>0</v>
      </c>
      <c r="Q22" s="494">
        <f>'[2]Pt 2 Premium and Claims'!Q$55</f>
        <v>0</v>
      </c>
      <c r="R22" s="494">
        <f>'[2]Pt 2 Premium and Claims'!R$55</f>
        <v>0</v>
      </c>
      <c r="S22" s="494">
        <f>'[2]Pt 2 Premium and Claims'!S$55</f>
        <v>0</v>
      </c>
      <c r="T22" s="494">
        <f>'[2]Pt 2 Premium and Claims'!T$55</f>
        <v>0</v>
      </c>
      <c r="U22" s="494">
        <f>'[2]Pt 2 Premium and Claims'!U$55</f>
        <v>0</v>
      </c>
      <c r="V22" s="494">
        <f>'[2]Pt 2 Premium and Claims'!V$55</f>
        <v>0</v>
      </c>
      <c r="W22" s="494">
        <f>'[2]Pt 2 Premium and Claims'!W$55</f>
        <v>0</v>
      </c>
      <c r="X22" s="494">
        <f>'[2]Pt 2 Premium and Claims'!X$55</f>
        <v>0</v>
      </c>
      <c r="Y22" s="494">
        <f>'[2]Pt 2 Premium and Claims'!Y$55</f>
        <v>0</v>
      </c>
      <c r="Z22" s="494">
        <f>'[2]Pt 2 Premium and Claims'!Z$55</f>
        <v>0</v>
      </c>
      <c r="AA22" s="494">
        <f>'[2]Pt 2 Premium and Claims'!AA$55</f>
        <v>0</v>
      </c>
      <c r="AB22" s="494">
        <f>'[2]Pt 2 Premium and Claims'!AB$55</f>
        <v>0</v>
      </c>
      <c r="AC22" s="494">
        <f>'[2]Pt 2 Premium and Claims'!AC$55</f>
        <v>0</v>
      </c>
      <c r="AD22" s="494">
        <f>'[2]Pt 2 Premium and Claims'!AD$55</f>
        <v>0</v>
      </c>
      <c r="AE22" s="277"/>
      <c r="AF22" s="277"/>
      <c r="AG22" s="277"/>
      <c r="AH22" s="277"/>
      <c r="AI22" s="494">
        <f>'[2]Pt 2 Premium and Claims'!AI$55</f>
        <v>0</v>
      </c>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404">
        <v>2914653.9106743596</v>
      </c>
      <c r="E25" s="405">
        <v>2914653.9106743596</v>
      </c>
      <c r="F25" s="405"/>
      <c r="G25" s="405"/>
      <c r="H25" s="405"/>
      <c r="I25" s="404">
        <v>2287581.8317199522</v>
      </c>
      <c r="J25" s="404">
        <v>2005523.1629965401</v>
      </c>
      <c r="K25" s="405">
        <v>2005523.1629965401</v>
      </c>
      <c r="L25" s="224"/>
      <c r="M25" s="224"/>
      <c r="N25" s="224"/>
      <c r="O25" s="223"/>
      <c r="P25" s="404">
        <v>13716627.812133161</v>
      </c>
      <c r="Q25" s="405">
        <v>13716627.812133161</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404">
        <v>3151958.1161541403</v>
      </c>
      <c r="AT25" s="328">
        <v>642769.72804180009</v>
      </c>
      <c r="AU25" s="227"/>
      <c r="AV25" s="227"/>
      <c r="AW25" s="304"/>
    </row>
    <row r="26" spans="1:49" s="12" customFormat="1" x14ac:dyDescent="0.2">
      <c r="A26" s="42"/>
      <c r="B26" s="249" t="s">
        <v>242</v>
      </c>
      <c r="C26" s="210"/>
      <c r="D26" s="404">
        <v>55286.715659999994</v>
      </c>
      <c r="E26" s="405">
        <v>55286.715659999994</v>
      </c>
      <c r="F26" s="405"/>
      <c r="G26" s="405"/>
      <c r="H26" s="405"/>
      <c r="I26" s="404">
        <v>43392.764859324656</v>
      </c>
      <c r="J26" s="404">
        <v>38040.146999999997</v>
      </c>
      <c r="K26" s="405">
        <v>38040.146999999997</v>
      </c>
      <c r="L26" s="224"/>
      <c r="M26" s="224"/>
      <c r="N26" s="224"/>
      <c r="O26" s="223"/>
      <c r="P26" s="404">
        <v>260192.90346</v>
      </c>
      <c r="Q26" s="405">
        <v>260192.90346</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404">
        <v>59791.11159</v>
      </c>
      <c r="AT26" s="328">
        <v>12194.973300000001</v>
      </c>
      <c r="AU26" s="227"/>
      <c r="AV26" s="227"/>
      <c r="AW26" s="304"/>
    </row>
    <row r="27" spans="1:49" s="12" customFormat="1" x14ac:dyDescent="0.2">
      <c r="B27" s="249" t="s">
        <v>243</v>
      </c>
      <c r="C27" s="210"/>
      <c r="D27" s="404">
        <v>2736446.6938736397</v>
      </c>
      <c r="E27" s="405">
        <v>2736446.6938736397</v>
      </c>
      <c r="F27" s="405"/>
      <c r="G27" s="405"/>
      <c r="H27" s="405"/>
      <c r="I27" s="404">
        <v>2147752.0533292773</v>
      </c>
      <c r="J27" s="404">
        <v>1882776.0793254601</v>
      </c>
      <c r="K27" s="405">
        <v>1882776.0793254601</v>
      </c>
      <c r="L27" s="224"/>
      <c r="M27" s="224"/>
      <c r="N27" s="224"/>
      <c r="O27" s="223"/>
      <c r="P27" s="404">
        <v>12878392.249254841</v>
      </c>
      <c r="Q27" s="405">
        <v>12878392.249254841</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404">
        <v>2959394.27184786</v>
      </c>
      <c r="AT27" s="328">
        <v>603596.97569820005</v>
      </c>
      <c r="AU27" s="227"/>
      <c r="AV27" s="300"/>
      <c r="AW27" s="304"/>
    </row>
    <row r="28" spans="1:49" s="12" customFormat="1" x14ac:dyDescent="0.2">
      <c r="A28" s="42"/>
      <c r="B28" s="249" t="s">
        <v>244</v>
      </c>
      <c r="C28" s="210"/>
      <c r="D28" s="404">
        <v>0</v>
      </c>
      <c r="E28" s="405">
        <v>0</v>
      </c>
      <c r="F28" s="405">
        <v>0</v>
      </c>
      <c r="G28" s="405">
        <v>0</v>
      </c>
      <c r="H28" s="405">
        <v>0</v>
      </c>
      <c r="I28" s="404">
        <v>0</v>
      </c>
      <c r="J28" s="404">
        <v>0</v>
      </c>
      <c r="K28" s="405">
        <v>0</v>
      </c>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404">
        <v>525325</v>
      </c>
      <c r="E30" s="405">
        <v>525325</v>
      </c>
      <c r="F30" s="405"/>
      <c r="G30" s="405"/>
      <c r="H30" s="405"/>
      <c r="I30" s="404">
        <v>412412.26574827282</v>
      </c>
      <c r="J30" s="404">
        <v>361456</v>
      </c>
      <c r="K30" s="405">
        <v>361456</v>
      </c>
      <c r="L30" s="224"/>
      <c r="M30" s="224"/>
      <c r="N30" s="224"/>
      <c r="O30" s="223"/>
      <c r="P30" s="404">
        <v>2472269</v>
      </c>
      <c r="Q30" s="405">
        <v>2472269</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404">
        <v>568110</v>
      </c>
      <c r="AT30" s="328">
        <v>115862</v>
      </c>
      <c r="AU30" s="227"/>
      <c r="AV30" s="227"/>
      <c r="AW30" s="304"/>
    </row>
    <row r="31" spans="1:49" x14ac:dyDescent="0.2">
      <c r="B31" s="249" t="s">
        <v>247</v>
      </c>
      <c r="C31" s="210"/>
      <c r="D31" s="404">
        <v>0</v>
      </c>
      <c r="E31" s="405">
        <v>0</v>
      </c>
      <c r="F31" s="405">
        <v>0</v>
      </c>
      <c r="G31" s="405">
        <v>0</v>
      </c>
      <c r="H31" s="405">
        <v>0</v>
      </c>
      <c r="I31" s="404">
        <v>0</v>
      </c>
      <c r="J31" s="404">
        <v>0</v>
      </c>
      <c r="K31" s="405">
        <v>0</v>
      </c>
      <c r="L31" s="224"/>
      <c r="M31" s="224"/>
      <c r="N31" s="224"/>
      <c r="O31" s="223"/>
      <c r="P31" s="404">
        <v>0</v>
      </c>
      <c r="Q31" s="405">
        <v>0</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404"/>
      <c r="AT31" s="328"/>
      <c r="AU31" s="227"/>
      <c r="AV31" s="227"/>
      <c r="AW31" s="304"/>
    </row>
    <row r="32" spans="1:49" ht="13.9" customHeight="1" x14ac:dyDescent="0.2">
      <c r="B32" s="249" t="s">
        <v>248</v>
      </c>
      <c r="C32" s="210" t="s">
        <v>82</v>
      </c>
      <c r="D32" s="404">
        <v>0</v>
      </c>
      <c r="E32" s="405">
        <v>0</v>
      </c>
      <c r="F32" s="405">
        <v>0</v>
      </c>
      <c r="G32" s="405">
        <v>0</v>
      </c>
      <c r="H32" s="405">
        <v>0</v>
      </c>
      <c r="I32" s="404">
        <v>0</v>
      </c>
      <c r="J32" s="404">
        <v>0</v>
      </c>
      <c r="K32" s="405">
        <v>0</v>
      </c>
      <c r="L32" s="224"/>
      <c r="M32" s="224"/>
      <c r="N32" s="224"/>
      <c r="O32" s="223"/>
      <c r="P32" s="404">
        <v>0</v>
      </c>
      <c r="Q32" s="405">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409">
        <v>359567</v>
      </c>
      <c r="E37" s="410">
        <v>359567</v>
      </c>
      <c r="F37" s="410">
        <v>0</v>
      </c>
      <c r="G37" s="410">
        <v>0</v>
      </c>
      <c r="H37" s="410">
        <v>0</v>
      </c>
      <c r="I37" s="409">
        <v>282282.09424320032</v>
      </c>
      <c r="J37" s="409">
        <v>197150</v>
      </c>
      <c r="K37" s="410">
        <v>197150</v>
      </c>
      <c r="L37" s="410">
        <v>0</v>
      </c>
      <c r="M37" s="410">
        <v>0</v>
      </c>
      <c r="N37" s="232"/>
      <c r="O37" s="231"/>
      <c r="P37" s="409">
        <v>1399834</v>
      </c>
      <c r="Q37" s="410">
        <v>1399834</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409">
        <v>327894</v>
      </c>
      <c r="AT37" s="334">
        <v>66579</v>
      </c>
      <c r="AU37" s="233"/>
      <c r="AV37" s="233"/>
      <c r="AW37" s="303"/>
    </row>
    <row r="38" spans="1:49" x14ac:dyDescent="0.2">
      <c r="B38" s="246" t="s">
        <v>254</v>
      </c>
      <c r="C38" s="210" t="s">
        <v>16</v>
      </c>
      <c r="D38" s="404">
        <v>91953</v>
      </c>
      <c r="E38" s="405">
        <v>91953</v>
      </c>
      <c r="F38" s="405">
        <v>0</v>
      </c>
      <c r="G38" s="405">
        <v>0</v>
      </c>
      <c r="H38" s="405">
        <v>0</v>
      </c>
      <c r="I38" s="404">
        <v>72188.730923430121</v>
      </c>
      <c r="J38" s="404">
        <v>51230</v>
      </c>
      <c r="K38" s="405">
        <v>51230</v>
      </c>
      <c r="L38" s="405">
        <v>0</v>
      </c>
      <c r="M38" s="405">
        <v>0</v>
      </c>
      <c r="N38" s="224"/>
      <c r="O38" s="223"/>
      <c r="P38" s="404">
        <v>362708</v>
      </c>
      <c r="Q38" s="405">
        <v>362708</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404">
        <v>84838</v>
      </c>
      <c r="AT38" s="328">
        <v>17232</v>
      </c>
      <c r="AU38" s="227"/>
      <c r="AV38" s="227"/>
      <c r="AW38" s="304"/>
    </row>
    <row r="39" spans="1:49" x14ac:dyDescent="0.2">
      <c r="B39" s="249" t="s">
        <v>255</v>
      </c>
      <c r="C39" s="210" t="s">
        <v>17</v>
      </c>
      <c r="D39" s="404">
        <v>25367</v>
      </c>
      <c r="E39" s="405">
        <v>25367</v>
      </c>
      <c r="F39" s="405">
        <v>0</v>
      </c>
      <c r="G39" s="405">
        <v>0</v>
      </c>
      <c r="H39" s="405">
        <v>0</v>
      </c>
      <c r="I39" s="404">
        <v>19914.647018962427</v>
      </c>
      <c r="J39" s="404">
        <v>13702</v>
      </c>
      <c r="K39" s="405">
        <v>13702</v>
      </c>
      <c r="L39" s="405">
        <v>0</v>
      </c>
      <c r="M39" s="405">
        <v>0</v>
      </c>
      <c r="N39" s="224"/>
      <c r="O39" s="223"/>
      <c r="P39" s="404">
        <v>97553</v>
      </c>
      <c r="Q39" s="405">
        <v>97553</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404">
        <v>22882</v>
      </c>
      <c r="AT39" s="328">
        <v>4645</v>
      </c>
      <c r="AU39" s="227"/>
      <c r="AV39" s="227"/>
      <c r="AW39" s="304"/>
    </row>
    <row r="40" spans="1:49" x14ac:dyDescent="0.2">
      <c r="B40" s="249" t="s">
        <v>256</v>
      </c>
      <c r="C40" s="210" t="s">
        <v>38</v>
      </c>
      <c r="D40" s="404">
        <v>165466</v>
      </c>
      <c r="E40" s="405">
        <v>165466</v>
      </c>
      <c r="F40" s="405">
        <v>0</v>
      </c>
      <c r="G40" s="405">
        <v>0</v>
      </c>
      <c r="H40" s="405">
        <v>0</v>
      </c>
      <c r="I40" s="404">
        <v>129900.93363975389</v>
      </c>
      <c r="J40" s="404">
        <v>89769</v>
      </c>
      <c r="K40" s="405">
        <v>89769</v>
      </c>
      <c r="L40" s="405">
        <v>0</v>
      </c>
      <c r="M40" s="405">
        <v>0</v>
      </c>
      <c r="N40" s="224"/>
      <c r="O40" s="223"/>
      <c r="P40" s="404">
        <v>638618</v>
      </c>
      <c r="Q40" s="405">
        <v>638618</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404">
        <v>149731</v>
      </c>
      <c r="AT40" s="328">
        <v>30396</v>
      </c>
      <c r="AU40" s="227"/>
      <c r="AV40" s="227"/>
      <c r="AW40" s="304"/>
    </row>
    <row r="41" spans="1:49" s="12" customFormat="1" ht="25.5" x14ac:dyDescent="0.2">
      <c r="A41" s="42"/>
      <c r="B41" s="249" t="s">
        <v>257</v>
      </c>
      <c r="C41" s="210" t="s">
        <v>129</v>
      </c>
      <c r="D41" s="404">
        <v>312232</v>
      </c>
      <c r="E41" s="405">
        <v>312232</v>
      </c>
      <c r="F41" s="405">
        <v>0</v>
      </c>
      <c r="G41" s="405">
        <v>0</v>
      </c>
      <c r="H41" s="405">
        <v>0</v>
      </c>
      <c r="I41" s="404">
        <v>245121.22316492593</v>
      </c>
      <c r="J41" s="404">
        <v>166969</v>
      </c>
      <c r="K41" s="405">
        <v>166969</v>
      </c>
      <c r="L41" s="405">
        <v>0</v>
      </c>
      <c r="M41" s="405">
        <v>0</v>
      </c>
      <c r="N41" s="224"/>
      <c r="O41" s="223"/>
      <c r="P41" s="404">
        <v>1190970</v>
      </c>
      <c r="Q41" s="405">
        <v>1190970</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404">
        <v>279603</v>
      </c>
      <c r="AT41" s="328">
        <v>56744</v>
      </c>
      <c r="AU41" s="227"/>
      <c r="AV41" s="227"/>
      <c r="AW41" s="304"/>
    </row>
    <row r="42" spans="1:49" s="12" customFormat="1" ht="24.95" customHeight="1" x14ac:dyDescent="0.2">
      <c r="A42" s="42"/>
      <c r="B42" s="246" t="s">
        <v>258</v>
      </c>
      <c r="C42" s="210" t="s">
        <v>87</v>
      </c>
      <c r="D42" s="404">
        <v>0</v>
      </c>
      <c r="E42" s="405">
        <v>0</v>
      </c>
      <c r="F42" s="405">
        <v>0</v>
      </c>
      <c r="G42" s="405">
        <v>0</v>
      </c>
      <c r="H42" s="405">
        <v>0</v>
      </c>
      <c r="I42" s="404">
        <v>0</v>
      </c>
      <c r="J42" s="404">
        <v>0</v>
      </c>
      <c r="K42" s="405">
        <v>0</v>
      </c>
      <c r="L42" s="405">
        <v>0</v>
      </c>
      <c r="M42" s="405">
        <v>0</v>
      </c>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409">
        <v>1319399</v>
      </c>
      <c r="E44" s="410">
        <v>1319399</v>
      </c>
      <c r="F44" s="410"/>
      <c r="G44" s="410"/>
      <c r="H44" s="410"/>
      <c r="I44" s="409">
        <v>1035808.9392585645</v>
      </c>
      <c r="J44" s="409">
        <v>601403</v>
      </c>
      <c r="K44" s="410">
        <v>601403</v>
      </c>
      <c r="L44" s="232"/>
      <c r="M44" s="232"/>
      <c r="N44" s="232"/>
      <c r="O44" s="231"/>
      <c r="P44" s="409">
        <v>4426762</v>
      </c>
      <c r="Q44" s="410">
        <v>4426762</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409">
        <v>1055176</v>
      </c>
      <c r="AT44" s="334">
        <v>213408</v>
      </c>
      <c r="AU44" s="233"/>
      <c r="AV44" s="233"/>
      <c r="AW44" s="303"/>
    </row>
    <row r="45" spans="1:49" x14ac:dyDescent="0.2">
      <c r="B45" s="252" t="s">
        <v>261</v>
      </c>
      <c r="C45" s="210" t="s">
        <v>19</v>
      </c>
      <c r="D45" s="404">
        <v>1369378</v>
      </c>
      <c r="E45" s="405">
        <v>1369378</v>
      </c>
      <c r="F45" s="405"/>
      <c r="G45" s="405"/>
      <c r="H45" s="405"/>
      <c r="I45" s="404">
        <v>1075045.5121036279</v>
      </c>
      <c r="J45" s="404">
        <v>624184</v>
      </c>
      <c r="K45" s="405">
        <v>624184</v>
      </c>
      <c r="L45" s="224"/>
      <c r="M45" s="224"/>
      <c r="N45" s="224"/>
      <c r="O45" s="223"/>
      <c r="P45" s="404">
        <v>4594449</v>
      </c>
      <c r="Q45" s="405">
        <v>4594449</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404">
        <v>1095146</v>
      </c>
      <c r="AT45" s="328">
        <v>221492</v>
      </c>
      <c r="AU45" s="227"/>
      <c r="AV45" s="227"/>
      <c r="AW45" s="304"/>
    </row>
    <row r="46" spans="1:49" x14ac:dyDescent="0.2">
      <c r="B46" s="252" t="s">
        <v>262</v>
      </c>
      <c r="C46" s="210" t="s">
        <v>20</v>
      </c>
      <c r="D46" s="404">
        <v>0</v>
      </c>
      <c r="E46" s="405">
        <v>0</v>
      </c>
      <c r="F46" s="405">
        <v>0</v>
      </c>
      <c r="G46" s="405">
        <v>0</v>
      </c>
      <c r="H46" s="405">
        <v>0</v>
      </c>
      <c r="I46" s="404">
        <v>0</v>
      </c>
      <c r="J46" s="404"/>
      <c r="K46" s="405"/>
      <c r="L46" s="224"/>
      <c r="M46" s="224"/>
      <c r="N46" s="224"/>
      <c r="O46" s="223"/>
      <c r="P46" s="404"/>
      <c r="Q46" s="405"/>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404"/>
      <c r="AT46" s="328"/>
      <c r="AU46" s="227"/>
      <c r="AV46" s="227"/>
      <c r="AW46" s="304"/>
    </row>
    <row r="47" spans="1:49" x14ac:dyDescent="0.2">
      <c r="B47" s="252" t="s">
        <v>263</v>
      </c>
      <c r="C47" s="210" t="s">
        <v>21</v>
      </c>
      <c r="D47" s="404">
        <v>4671965</v>
      </c>
      <c r="E47" s="405">
        <v>4671965</v>
      </c>
      <c r="F47" s="405"/>
      <c r="G47" s="405"/>
      <c r="H47" s="405"/>
      <c r="I47" s="404">
        <v>3667778.3679562733</v>
      </c>
      <c r="J47" s="404">
        <v>886315</v>
      </c>
      <c r="K47" s="405">
        <v>886315</v>
      </c>
      <c r="L47" s="224"/>
      <c r="M47" s="224"/>
      <c r="N47" s="224"/>
      <c r="O47" s="223"/>
      <c r="P47" s="404">
        <v>6691143</v>
      </c>
      <c r="Q47" s="405">
        <v>6691143</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404">
        <v>0</v>
      </c>
      <c r="E49" s="405">
        <v>0</v>
      </c>
      <c r="F49" s="405">
        <v>0</v>
      </c>
      <c r="G49" s="405">
        <v>0</v>
      </c>
      <c r="H49" s="405">
        <v>0</v>
      </c>
      <c r="I49" s="404">
        <v>0</v>
      </c>
      <c r="J49" s="404">
        <v>0</v>
      </c>
      <c r="K49" s="405">
        <v>0</v>
      </c>
      <c r="L49" s="405">
        <v>0</v>
      </c>
      <c r="M49" s="405">
        <v>0</v>
      </c>
      <c r="N49" s="405">
        <v>0</v>
      </c>
      <c r="O49" s="404">
        <v>0</v>
      </c>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404">
        <v>0</v>
      </c>
      <c r="E50" s="405">
        <v>0</v>
      </c>
      <c r="F50" s="405">
        <v>0</v>
      </c>
      <c r="G50" s="405">
        <v>0</v>
      </c>
      <c r="H50" s="405">
        <v>0</v>
      </c>
      <c r="I50" s="404">
        <v>0</v>
      </c>
      <c r="J50" s="404">
        <v>0</v>
      </c>
      <c r="K50" s="405">
        <v>0</v>
      </c>
      <c r="L50" s="405">
        <v>0</v>
      </c>
      <c r="M50" s="405">
        <v>0</v>
      </c>
      <c r="N50" s="405">
        <v>0</v>
      </c>
      <c r="O50" s="404">
        <v>0</v>
      </c>
      <c r="P50" s="404">
        <v>0</v>
      </c>
      <c r="Q50" s="405">
        <v>0</v>
      </c>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404">
        <v>17353275</v>
      </c>
      <c r="E51" s="405">
        <v>17353275</v>
      </c>
      <c r="F51" s="405">
        <v>0</v>
      </c>
      <c r="G51" s="405">
        <v>0</v>
      </c>
      <c r="H51" s="405">
        <v>0</v>
      </c>
      <c r="I51" s="404">
        <v>13623382.593447596</v>
      </c>
      <c r="J51" s="404">
        <v>7909892</v>
      </c>
      <c r="K51" s="405">
        <v>7909892</v>
      </c>
      <c r="L51" s="405">
        <v>0</v>
      </c>
      <c r="M51" s="405">
        <v>0</v>
      </c>
      <c r="N51" s="405">
        <v>0</v>
      </c>
      <c r="O51" s="404">
        <v>0</v>
      </c>
      <c r="P51" s="404">
        <v>58222578</v>
      </c>
      <c r="Q51" s="405">
        <v>58222578</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404">
        <v>13878106</v>
      </c>
      <c r="AT51" s="328">
        <v>2806830</v>
      </c>
      <c r="AU51" s="227"/>
      <c r="AV51" s="227"/>
      <c r="AW51" s="304"/>
    </row>
    <row r="52" spans="2:49" ht="25.5" x14ac:dyDescent="0.2">
      <c r="B52" s="246" t="s">
        <v>267</v>
      </c>
      <c r="C52" s="210" t="s">
        <v>89</v>
      </c>
      <c r="D52" s="404">
        <v>0</v>
      </c>
      <c r="E52" s="405">
        <v>0</v>
      </c>
      <c r="F52" s="405">
        <v>0</v>
      </c>
      <c r="G52" s="405">
        <v>0</v>
      </c>
      <c r="H52" s="405">
        <v>0</v>
      </c>
      <c r="I52" s="404">
        <v>0</v>
      </c>
      <c r="J52" s="404">
        <v>0</v>
      </c>
      <c r="K52" s="405">
        <v>0</v>
      </c>
      <c r="L52" s="405">
        <v>0</v>
      </c>
      <c r="M52" s="405">
        <v>0</v>
      </c>
      <c r="N52" s="405">
        <v>0</v>
      </c>
      <c r="O52" s="404">
        <v>0</v>
      </c>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411">
        <v>26469</v>
      </c>
      <c r="E56" s="412">
        <v>26469</v>
      </c>
      <c r="F56" s="412"/>
      <c r="G56" s="412"/>
      <c r="H56" s="412"/>
      <c r="I56" s="411">
        <v>12709</v>
      </c>
      <c r="J56" s="411">
        <v>11053</v>
      </c>
      <c r="K56" s="412">
        <v>11053</v>
      </c>
      <c r="L56" s="236"/>
      <c r="M56" s="236"/>
      <c r="N56" s="236"/>
      <c r="O56" s="235"/>
      <c r="P56" s="411">
        <v>64460</v>
      </c>
      <c r="Q56" s="412">
        <v>64460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411">
        <v>67360</v>
      </c>
      <c r="AT56" s="237">
        <v>1407</v>
      </c>
      <c r="AU56" s="237"/>
      <c r="AV56" s="237"/>
      <c r="AW56" s="295"/>
    </row>
    <row r="57" spans="2:49" x14ac:dyDescent="0.2">
      <c r="B57" s="252" t="s">
        <v>272</v>
      </c>
      <c r="C57" s="210" t="s">
        <v>25</v>
      </c>
      <c r="D57" s="238">
        <v>39782</v>
      </c>
      <c r="E57" s="239">
        <v>39782</v>
      </c>
      <c r="F57" s="239"/>
      <c r="G57" s="239"/>
      <c r="H57" s="239"/>
      <c r="I57" s="238">
        <v>17276</v>
      </c>
      <c r="J57" s="238">
        <v>21263</v>
      </c>
      <c r="K57" s="239">
        <v>21263</v>
      </c>
      <c r="L57" s="239"/>
      <c r="M57" s="239"/>
      <c r="N57" s="239"/>
      <c r="O57" s="238"/>
      <c r="P57" s="238">
        <v>141815</v>
      </c>
      <c r="Q57" s="239">
        <v>141815</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v>67360</v>
      </c>
      <c r="AT57" s="240">
        <v>1407</v>
      </c>
      <c r="AU57" s="240"/>
      <c r="AV57" s="240"/>
      <c r="AW57" s="296"/>
    </row>
    <row r="58" spans="2:49" x14ac:dyDescent="0.2">
      <c r="B58" s="252" t="s">
        <v>273</v>
      </c>
      <c r="C58" s="210" t="s">
        <v>26</v>
      </c>
      <c r="D58" s="316"/>
      <c r="E58" s="317"/>
      <c r="F58" s="317"/>
      <c r="G58" s="317"/>
      <c r="H58" s="317"/>
      <c r="I58" s="316"/>
      <c r="J58" s="238">
        <v>932</v>
      </c>
      <c r="K58" s="239">
        <v>932</v>
      </c>
      <c r="L58" s="239"/>
      <c r="M58" s="239"/>
      <c r="N58" s="239"/>
      <c r="O58" s="238"/>
      <c r="P58" s="238">
        <v>298</v>
      </c>
      <c r="Q58" s="239">
        <v>298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v>3</v>
      </c>
      <c r="AT58" s="240">
        <v>3</v>
      </c>
      <c r="AU58" s="240"/>
      <c r="AV58" s="240"/>
      <c r="AW58" s="296"/>
    </row>
    <row r="59" spans="2:49" x14ac:dyDescent="0.2">
      <c r="B59" s="252" t="s">
        <v>274</v>
      </c>
      <c r="C59" s="210" t="s">
        <v>27</v>
      </c>
      <c r="D59" s="238">
        <v>49660</v>
      </c>
      <c r="E59" s="239">
        <v>49660</v>
      </c>
      <c r="F59" s="239"/>
      <c r="G59" s="239"/>
      <c r="H59" s="239"/>
      <c r="I59" s="238">
        <v>171826</v>
      </c>
      <c r="J59" s="238">
        <v>258093</v>
      </c>
      <c r="K59" s="239">
        <v>258093</v>
      </c>
      <c r="L59" s="239"/>
      <c r="M59" s="239"/>
      <c r="N59" s="239"/>
      <c r="O59" s="238"/>
      <c r="P59" s="238">
        <v>1679026</v>
      </c>
      <c r="Q59" s="239">
        <v>1679026</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v>804763</v>
      </c>
      <c r="AT59" s="240">
        <v>17173</v>
      </c>
      <c r="AU59" s="240"/>
      <c r="AV59" s="240"/>
      <c r="AW59" s="296"/>
    </row>
    <row r="60" spans="2:49" x14ac:dyDescent="0.2">
      <c r="B60" s="252" t="s">
        <v>275</v>
      </c>
      <c r="C60" s="210"/>
      <c r="D60" s="509">
        <f>D$59/12</f>
        <v>4138.333333333333</v>
      </c>
      <c r="E60" s="513">
        <f t="shared" ref="E60:T60" si="0">E$59/12</f>
        <v>4138.333333333333</v>
      </c>
      <c r="F60" s="513">
        <f t="shared" si="0"/>
        <v>0</v>
      </c>
      <c r="G60" s="513">
        <f t="shared" si="0"/>
        <v>0</v>
      </c>
      <c r="H60" s="513">
        <f t="shared" si="0"/>
        <v>0</v>
      </c>
      <c r="I60" s="509">
        <f t="shared" si="0"/>
        <v>14318.833333333334</v>
      </c>
      <c r="J60" s="509">
        <f t="shared" si="0"/>
        <v>21507.75</v>
      </c>
      <c r="K60" s="513">
        <f t="shared" si="0"/>
        <v>21507.75</v>
      </c>
      <c r="L60" s="513">
        <f t="shared" si="0"/>
        <v>0</v>
      </c>
      <c r="M60" s="513">
        <f t="shared" si="0"/>
        <v>0</v>
      </c>
      <c r="N60" s="513">
        <f t="shared" si="0"/>
        <v>0</v>
      </c>
      <c r="O60" s="513">
        <f t="shared" si="0"/>
        <v>0</v>
      </c>
      <c r="P60" s="513">
        <f t="shared" si="0"/>
        <v>139918.83333333334</v>
      </c>
      <c r="Q60" s="513">
        <f t="shared" si="0"/>
        <v>139918.83333333334</v>
      </c>
      <c r="R60" s="513">
        <f t="shared" si="0"/>
        <v>0</v>
      </c>
      <c r="S60" s="513">
        <f t="shared" si="0"/>
        <v>0</v>
      </c>
      <c r="T60" s="513">
        <f t="shared" si="0"/>
        <v>0</v>
      </c>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509">
        <f t="shared" ref="AS60:AT60" si="1">AS$59/12</f>
        <v>67063.583333333328</v>
      </c>
      <c r="AT60" s="510">
        <f t="shared" si="1"/>
        <v>1431.0833333333333</v>
      </c>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L28:AD28 L30:O32 D34:AD35 N42:AD42 L44:O47 P49:AD49 L25:O27 R25:AD27 R30:AD32 N37:O41 R37:AD41 R44:AD47 P52:AD52 R50:AD51 AS52">
    <cfRule type="cellIs" dxfId="644" priority="75" stopIfTrue="1" operator="lessThan">
      <formula>0</formula>
    </cfRule>
  </conditionalFormatting>
  <conditionalFormatting sqref="AS53">
    <cfRule type="cellIs" dxfId="643" priority="74" stopIfTrue="1" operator="lessThan">
      <formula>0</formula>
    </cfRule>
  </conditionalFormatting>
  <conditionalFormatting sqref="I7 E15:F15 D8 D15:D21 D10 F13:F14">
    <cfRule type="cellIs" dxfId="642" priority="137" stopIfTrue="1" operator="lessThan">
      <formula>0</formula>
    </cfRule>
  </conditionalFormatting>
  <conditionalFormatting sqref="AI34:AI35">
    <cfRule type="cellIs" dxfId="641" priority="92" stopIfTrue="1" operator="lessThan">
      <formula>0</formula>
    </cfRule>
  </conditionalFormatting>
  <conditionalFormatting sqref="AQ56:AR57 AQ59:AR59 AN59 AN56:AN57">
    <cfRule type="cellIs" dxfId="640" priority="42" stopIfTrue="1" operator="lessThan">
      <formula>0</formula>
    </cfRule>
  </conditionalFormatting>
  <conditionalFormatting sqref="M7:O7 J6:J8 J10">
    <cfRule type="cellIs" dxfId="639" priority="134" stopIfTrue="1" operator="lessThan">
      <formula>0</formula>
    </cfRule>
  </conditionalFormatting>
  <conditionalFormatting sqref="S7:T7 P6:P8 P10">
    <cfRule type="cellIs" dxfId="638" priority="132" stopIfTrue="1" operator="lessThan">
      <formula>0</formula>
    </cfRule>
  </conditionalFormatting>
  <conditionalFormatting sqref="U6:U10">
    <cfRule type="cellIs" dxfId="637" priority="131" stopIfTrue="1" operator="lessThan">
      <formula>0</formula>
    </cfRule>
  </conditionalFormatting>
  <conditionalFormatting sqref="X6:X10">
    <cfRule type="cellIs" dxfId="636" priority="130" stopIfTrue="1" operator="lessThan">
      <formula>0</formula>
    </cfRule>
  </conditionalFormatting>
  <conditionalFormatting sqref="AA6:AA10">
    <cfRule type="cellIs" dxfId="635" priority="129" stopIfTrue="1" operator="lessThan">
      <formula>0</formula>
    </cfRule>
  </conditionalFormatting>
  <conditionalFormatting sqref="AD6:AD10">
    <cfRule type="cellIs" dxfId="634" priority="128" stopIfTrue="1" operator="lessThan">
      <formula>0</formula>
    </cfRule>
  </conditionalFormatting>
  <conditionalFormatting sqref="AI6:AI10">
    <cfRule type="cellIs" dxfId="633" priority="127" stopIfTrue="1" operator="lessThan">
      <formula>0</formula>
    </cfRule>
  </conditionalFormatting>
  <conditionalFormatting sqref="AT10">
    <cfRule type="cellIs" dxfId="632" priority="124" stopIfTrue="1" operator="lessThan">
      <formula>0</formula>
    </cfRule>
  </conditionalFormatting>
  <conditionalFormatting sqref="AS10">
    <cfRule type="cellIs" dxfId="631" priority="125" stopIfTrue="1" operator="lessThan">
      <formula>0</formula>
    </cfRule>
  </conditionalFormatting>
  <conditionalFormatting sqref="AU6:AU10">
    <cfRule type="cellIs" dxfId="630" priority="123" stopIfTrue="1" operator="lessThan">
      <formula>0</formula>
    </cfRule>
  </conditionalFormatting>
  <conditionalFormatting sqref="I15">
    <cfRule type="cellIs" dxfId="629" priority="122" stopIfTrue="1" operator="lessThan">
      <formula>0</formula>
    </cfRule>
  </conditionalFormatting>
  <conditionalFormatting sqref="K15:L15 J15:J21 L13:L14">
    <cfRule type="cellIs" dxfId="628" priority="121" stopIfTrue="1" operator="lessThan">
      <formula>0</formula>
    </cfRule>
  </conditionalFormatting>
  <conditionalFormatting sqref="O13:O15">
    <cfRule type="cellIs" dxfId="627" priority="120" stopIfTrue="1" operator="lessThan">
      <formula>0</formula>
    </cfRule>
  </conditionalFormatting>
  <conditionalFormatting sqref="V13:V15 U13:U21">
    <cfRule type="cellIs" dxfId="626" priority="118" stopIfTrue="1" operator="lessThan">
      <formula>0</formula>
    </cfRule>
  </conditionalFormatting>
  <conditionalFormatting sqref="W13:W15">
    <cfRule type="cellIs" dxfId="625" priority="117" stopIfTrue="1" operator="lessThan">
      <formula>0</formula>
    </cfRule>
  </conditionalFormatting>
  <conditionalFormatting sqref="Y13:Y15 X13:X21">
    <cfRule type="cellIs" dxfId="624" priority="116" stopIfTrue="1" operator="lessThan">
      <formula>0</formula>
    </cfRule>
  </conditionalFormatting>
  <conditionalFormatting sqref="Z13:Z15">
    <cfRule type="cellIs" dxfId="623" priority="115" stopIfTrue="1" operator="lessThan">
      <formula>0</formula>
    </cfRule>
  </conditionalFormatting>
  <conditionalFormatting sqref="AB13:AB15 AA13:AA21">
    <cfRule type="cellIs" dxfId="622" priority="114" stopIfTrue="1" operator="lessThan">
      <formula>0</formula>
    </cfRule>
  </conditionalFormatting>
  <conditionalFormatting sqref="AC13:AC15">
    <cfRule type="cellIs" dxfId="621" priority="113" stopIfTrue="1" operator="lessThan">
      <formula>0</formula>
    </cfRule>
  </conditionalFormatting>
  <conditionalFormatting sqref="AD13:AD21">
    <cfRule type="cellIs" dxfId="620" priority="112" stopIfTrue="1" operator="lessThan">
      <formula>0</formula>
    </cfRule>
  </conditionalFormatting>
  <conditionalFormatting sqref="AI13:AI21">
    <cfRule type="cellIs" dxfId="619" priority="111" stopIfTrue="1" operator="lessThan">
      <formula>0</formula>
    </cfRule>
  </conditionalFormatting>
  <conditionalFormatting sqref="AT15:AT21">
    <cfRule type="cellIs" dxfId="618" priority="108" stopIfTrue="1" operator="lessThan">
      <formula>0</formula>
    </cfRule>
  </conditionalFormatting>
  <conditionalFormatting sqref="AS15:AS21">
    <cfRule type="cellIs" dxfId="617" priority="109" stopIfTrue="1" operator="lessThan">
      <formula>0</formula>
    </cfRule>
  </conditionalFormatting>
  <conditionalFormatting sqref="AU13:AU21">
    <cfRule type="cellIs" dxfId="616" priority="107" stopIfTrue="1" operator="lessThan">
      <formula>0</formula>
    </cfRule>
  </conditionalFormatting>
  <conditionalFormatting sqref="D53:F53">
    <cfRule type="cellIs" dxfId="615" priority="100" stopIfTrue="1" operator="lessThan">
      <formula>0</formula>
    </cfRule>
  </conditionalFormatting>
  <conditionalFormatting sqref="I53">
    <cfRule type="cellIs" dxfId="614" priority="99" stopIfTrue="1" operator="lessThan">
      <formula>0</formula>
    </cfRule>
  </conditionalFormatting>
  <conditionalFormatting sqref="J53:L53">
    <cfRule type="cellIs" dxfId="613" priority="98" stopIfTrue="1" operator="lessThan">
      <formula>0</formula>
    </cfRule>
  </conditionalFormatting>
  <conditionalFormatting sqref="O53">
    <cfRule type="cellIs" dxfId="612" priority="97" stopIfTrue="1" operator="lessThan">
      <formula>0</formula>
    </cfRule>
  </conditionalFormatting>
  <conditionalFormatting sqref="P53:R53">
    <cfRule type="cellIs" dxfId="611" priority="96" stopIfTrue="1" operator="lessThan">
      <formula>0</formula>
    </cfRule>
  </conditionalFormatting>
  <conditionalFormatting sqref="U53:AD53">
    <cfRule type="cellIs" dxfId="610" priority="95" stopIfTrue="1" operator="lessThan">
      <formula>0</formula>
    </cfRule>
  </conditionalFormatting>
  <conditionalFormatting sqref="AI25:AI28">
    <cfRule type="cellIs" dxfId="609" priority="94" stopIfTrue="1" operator="lessThan">
      <formula>0</formula>
    </cfRule>
  </conditionalFormatting>
  <conditionalFormatting sqref="AI30:AI32">
    <cfRule type="cellIs" dxfId="608" priority="93" stopIfTrue="1" operator="lessThan">
      <formula>0</formula>
    </cfRule>
  </conditionalFormatting>
  <conditionalFormatting sqref="AN25:AR28">
    <cfRule type="cellIs" dxfId="607" priority="91" stopIfTrue="1" operator="lessThan">
      <formula>0</formula>
    </cfRule>
  </conditionalFormatting>
  <conditionalFormatting sqref="AN30:AR32">
    <cfRule type="cellIs" dxfId="606" priority="90" stopIfTrue="1" operator="lessThan">
      <formula>0</formula>
    </cfRule>
  </conditionalFormatting>
  <conditionalFormatting sqref="AN34:AR35">
    <cfRule type="cellIs" dxfId="605" priority="89" stopIfTrue="1" operator="lessThan">
      <formula>0</formula>
    </cfRule>
  </conditionalFormatting>
  <conditionalFormatting sqref="AU25:AV26 AU27">
    <cfRule type="cellIs" dxfId="604" priority="88" stopIfTrue="1" operator="lessThan">
      <formula>0</formula>
    </cfRule>
  </conditionalFormatting>
  <conditionalFormatting sqref="AS28:AV28">
    <cfRule type="cellIs" dxfId="603" priority="87" stopIfTrue="1" operator="lessThan">
      <formula>0</formula>
    </cfRule>
  </conditionalFormatting>
  <conditionalFormatting sqref="AS32:AV32 AU30:AV31">
    <cfRule type="cellIs" dxfId="602" priority="86" stopIfTrue="1" operator="lessThan">
      <formula>0</formula>
    </cfRule>
  </conditionalFormatting>
  <conditionalFormatting sqref="AI44:AI47">
    <cfRule type="cellIs" dxfId="601" priority="85" stopIfTrue="1" operator="lessThan">
      <formula>0</formula>
    </cfRule>
  </conditionalFormatting>
  <conditionalFormatting sqref="AI49:AI52">
    <cfRule type="cellIs" dxfId="600" priority="84" stopIfTrue="1" operator="lessThan">
      <formula>0</formula>
    </cfRule>
  </conditionalFormatting>
  <conditionalFormatting sqref="AI53">
    <cfRule type="cellIs" dxfId="599" priority="83" stopIfTrue="1" operator="lessThan">
      <formula>0</formula>
    </cfRule>
  </conditionalFormatting>
  <conditionalFormatting sqref="AI37:AI42">
    <cfRule type="cellIs" dxfId="598" priority="82" stopIfTrue="1" operator="lessThan">
      <formula>0</formula>
    </cfRule>
  </conditionalFormatting>
  <conditionalFormatting sqref="AN37:AR42">
    <cfRule type="cellIs" dxfId="597" priority="81" stopIfTrue="1" operator="lessThan">
      <formula>0</formula>
    </cfRule>
  </conditionalFormatting>
  <conditionalFormatting sqref="AN44:AR47">
    <cfRule type="cellIs" dxfId="596" priority="80" stopIfTrue="1" operator="lessThan">
      <formula>0</formula>
    </cfRule>
  </conditionalFormatting>
  <conditionalFormatting sqref="AN49:AR52">
    <cfRule type="cellIs" dxfId="595" priority="79" stopIfTrue="1" operator="lessThan">
      <formula>0</formula>
    </cfRule>
  </conditionalFormatting>
  <conditionalFormatting sqref="AN53:AP53">
    <cfRule type="cellIs" dxfId="594" priority="78" stopIfTrue="1" operator="lessThan">
      <formula>0</formula>
    </cfRule>
  </conditionalFormatting>
  <conditionalFormatting sqref="AS42">
    <cfRule type="cellIs" dxfId="593" priority="77" stopIfTrue="1" operator="lessThan">
      <formula>0</formula>
    </cfRule>
  </conditionalFormatting>
  <conditionalFormatting sqref="AS47">
    <cfRule type="cellIs" dxfId="592" priority="76" stopIfTrue="1" operator="lessThan">
      <formula>0</formula>
    </cfRule>
  </conditionalFormatting>
  <conditionalFormatting sqref="AT42">
    <cfRule type="cellIs" dxfId="591" priority="73" stopIfTrue="1" operator="lessThan">
      <formula>0</formula>
    </cfRule>
  </conditionalFormatting>
  <conditionalFormatting sqref="AT47">
    <cfRule type="cellIs" dxfId="590" priority="72" stopIfTrue="1" operator="lessThan">
      <formula>0</formula>
    </cfRule>
  </conditionalFormatting>
  <conditionalFormatting sqref="AT49:AT50 AT52">
    <cfRule type="cellIs" dxfId="589" priority="71" stopIfTrue="1" operator="lessThan">
      <formula>0</formula>
    </cfRule>
  </conditionalFormatting>
  <conditionalFormatting sqref="AT53">
    <cfRule type="cellIs" dxfId="588" priority="70" stopIfTrue="1" operator="lessThan">
      <formula>0</formula>
    </cfRule>
  </conditionalFormatting>
  <conditionalFormatting sqref="AU37:AU42">
    <cfRule type="cellIs" dxfId="587" priority="69" stopIfTrue="1" operator="lessThan">
      <formula>0</formula>
    </cfRule>
  </conditionalFormatting>
  <conditionalFormatting sqref="AU44:AU47">
    <cfRule type="cellIs" dxfId="586" priority="68" stopIfTrue="1" operator="lessThan">
      <formula>0</formula>
    </cfRule>
  </conditionalFormatting>
  <conditionalFormatting sqref="AU49:AU52">
    <cfRule type="cellIs" dxfId="585" priority="67" stopIfTrue="1" operator="lessThan">
      <formula>0</formula>
    </cfRule>
  </conditionalFormatting>
  <conditionalFormatting sqref="AU53">
    <cfRule type="cellIs" dxfId="584" priority="66" stopIfTrue="1" operator="lessThan">
      <formula>0</formula>
    </cfRule>
  </conditionalFormatting>
  <conditionalFormatting sqref="AV37:AV42">
    <cfRule type="cellIs" dxfId="583" priority="65" stopIfTrue="1" operator="lessThan">
      <formula>0</formula>
    </cfRule>
  </conditionalFormatting>
  <conditionalFormatting sqref="AV44:AV47">
    <cfRule type="cellIs" dxfId="582" priority="64" stopIfTrue="1" operator="lessThan">
      <formula>0</formula>
    </cfRule>
  </conditionalFormatting>
  <conditionalFormatting sqref="AV49:AV52">
    <cfRule type="cellIs" dxfId="581" priority="63" stopIfTrue="1" operator="lessThan">
      <formula>0</formula>
    </cfRule>
  </conditionalFormatting>
  <conditionalFormatting sqref="AV53">
    <cfRule type="cellIs" dxfId="580" priority="62" stopIfTrue="1" operator="lessThan">
      <formula>0</formula>
    </cfRule>
  </conditionalFormatting>
  <conditionalFormatting sqref="AS35:AV35">
    <cfRule type="cellIs" dxfId="579" priority="61" stopIfTrue="1" operator="lessThan">
      <formula>0</formula>
    </cfRule>
  </conditionalFormatting>
  <conditionalFormatting sqref="AV34">
    <cfRule type="cellIs" dxfId="578" priority="60" stopIfTrue="1" operator="lessThan">
      <formula>0</formula>
    </cfRule>
  </conditionalFormatting>
  <conditionalFormatting sqref="AT34">
    <cfRule type="cellIs" dxfId="577" priority="59" stopIfTrue="1" operator="lessThan">
      <formula>0</formula>
    </cfRule>
  </conditionalFormatting>
  <conditionalFormatting sqref="AW61:AW62">
    <cfRule type="cellIs" dxfId="576" priority="58" stopIfTrue="1" operator="lessThan">
      <formula>0</formula>
    </cfRule>
  </conditionalFormatting>
  <conditionalFormatting sqref="M56:O57">
    <cfRule type="cellIs" dxfId="575" priority="57" stopIfTrue="1" operator="lessThan">
      <formula>0</formula>
    </cfRule>
  </conditionalFormatting>
  <conditionalFormatting sqref="M58:O59">
    <cfRule type="cellIs" dxfId="574" priority="55" stopIfTrue="1" operator="lessThan">
      <formula>0</formula>
    </cfRule>
  </conditionalFormatting>
  <conditionalFormatting sqref="S56:U57">
    <cfRule type="cellIs" dxfId="573" priority="53" stopIfTrue="1" operator="lessThan">
      <formula>0</formula>
    </cfRule>
  </conditionalFormatting>
  <conditionalFormatting sqref="V56:W57">
    <cfRule type="cellIs" dxfId="572" priority="52" stopIfTrue="1" operator="lessThan">
      <formula>0</formula>
    </cfRule>
  </conditionalFormatting>
  <conditionalFormatting sqref="S59:U59">
    <cfRule type="cellIs" dxfId="571" priority="51" stopIfTrue="1" operator="lessThan">
      <formula>0</formula>
    </cfRule>
  </conditionalFormatting>
  <conditionalFormatting sqref="V59:W59">
    <cfRule type="cellIs" dxfId="570" priority="50" stopIfTrue="1" operator="lessThan">
      <formula>0</formula>
    </cfRule>
  </conditionalFormatting>
  <conditionalFormatting sqref="S58:T58">
    <cfRule type="cellIs" dxfId="569" priority="49" stopIfTrue="1" operator="lessThan">
      <formula>0</formula>
    </cfRule>
  </conditionalFormatting>
  <conditionalFormatting sqref="X56:X57">
    <cfRule type="cellIs" dxfId="568" priority="48" stopIfTrue="1" operator="lessThan">
      <formula>0</formula>
    </cfRule>
  </conditionalFormatting>
  <conditionalFormatting sqref="X59">
    <cfRule type="cellIs" dxfId="567" priority="47" stopIfTrue="1" operator="lessThan">
      <formula>0</formula>
    </cfRule>
  </conditionalFormatting>
  <conditionalFormatting sqref="X58">
    <cfRule type="cellIs" dxfId="566" priority="46" stopIfTrue="1" operator="lessThan">
      <formula>0</formula>
    </cfRule>
  </conditionalFormatting>
  <conditionalFormatting sqref="AA56:AA57">
    <cfRule type="cellIs" dxfId="565" priority="45" stopIfTrue="1" operator="lessThan">
      <formula>0</formula>
    </cfRule>
  </conditionalFormatting>
  <conditionalFormatting sqref="AA59">
    <cfRule type="cellIs" dxfId="564" priority="44" stopIfTrue="1" operator="lessThan">
      <formula>0</formula>
    </cfRule>
  </conditionalFormatting>
  <conditionalFormatting sqref="AA58">
    <cfRule type="cellIs" dxfId="563" priority="43" stopIfTrue="1" operator="lessThan">
      <formula>0</formula>
    </cfRule>
  </conditionalFormatting>
  <conditionalFormatting sqref="Q15:R15 P15:P21 R13:R14">
    <cfRule type="cellIs" dxfId="562" priority="119" stopIfTrue="1" operator="lessThan">
      <formula>0</formula>
    </cfRule>
  </conditionalFormatting>
  <conditionalFormatting sqref="AQ7:AR7 AO13:AP15 AN6:AN10 AN13:AN21">
    <cfRule type="cellIs" dxfId="561" priority="41" stopIfTrue="1" operator="lessThan">
      <formula>0</formula>
    </cfRule>
  </conditionalFormatting>
  <conditionalFormatting sqref="AU34">
    <cfRule type="cellIs" dxfId="560" priority="40" stopIfTrue="1" operator="lessThan">
      <formula>0</formula>
    </cfRule>
  </conditionalFormatting>
  <conditionalFormatting sqref="G7:H7 D6:D7">
    <cfRule type="cellIs" dxfId="559" priority="39" stopIfTrue="1" operator="lessThan">
      <formula>0</formula>
    </cfRule>
  </conditionalFormatting>
  <conditionalFormatting sqref="D9">
    <cfRule type="cellIs" dxfId="558" priority="38" stopIfTrue="1" operator="lessThan">
      <formula>0</formula>
    </cfRule>
  </conditionalFormatting>
  <conditionalFormatting sqref="D13:E14">
    <cfRule type="cellIs" dxfId="557" priority="37" stopIfTrue="1" operator="lessThan">
      <formula>0</formula>
    </cfRule>
  </conditionalFormatting>
  <conditionalFormatting sqref="J9">
    <cfRule type="cellIs" dxfId="556" priority="36" stopIfTrue="1" operator="lessThan">
      <formula>0</formula>
    </cfRule>
  </conditionalFormatting>
  <conditionalFormatting sqref="I13:I14">
    <cfRule type="cellIs" dxfId="555" priority="35" stopIfTrue="1" operator="lessThan">
      <formula>0</formula>
    </cfRule>
  </conditionalFormatting>
  <conditionalFormatting sqref="J13:K14">
    <cfRule type="cellIs" dxfId="554" priority="34" stopIfTrue="1" operator="lessThan">
      <formula>0</formula>
    </cfRule>
  </conditionalFormatting>
  <conditionalFormatting sqref="D25:K28">
    <cfRule type="cellIs" dxfId="553" priority="33" stopIfTrue="1" operator="lessThan">
      <formula>0</formula>
    </cfRule>
  </conditionalFormatting>
  <conditionalFormatting sqref="D30:K32">
    <cfRule type="cellIs" dxfId="552" priority="32" stopIfTrue="1" operator="lessThan">
      <formula>0</formula>
    </cfRule>
  </conditionalFormatting>
  <conditionalFormatting sqref="D37:M42">
    <cfRule type="cellIs" dxfId="551" priority="31" stopIfTrue="1" operator="lessThan">
      <formula>0</formula>
    </cfRule>
  </conditionalFormatting>
  <conditionalFormatting sqref="D44:K47">
    <cfRule type="cellIs" dxfId="550" priority="30" stopIfTrue="1" operator="lessThan">
      <formula>0</formula>
    </cfRule>
  </conditionalFormatting>
  <conditionalFormatting sqref="D49:K52">
    <cfRule type="cellIs" dxfId="549" priority="29" stopIfTrue="1" operator="lessThan">
      <formula>0</formula>
    </cfRule>
  </conditionalFormatting>
  <conditionalFormatting sqref="G56:I57 D56:D57">
    <cfRule type="cellIs" dxfId="548" priority="28" stopIfTrue="1" operator="lessThan">
      <formula>0</formula>
    </cfRule>
  </conditionalFormatting>
  <conditionalFormatting sqref="J56:J57">
    <cfRule type="cellIs" dxfId="547" priority="27" stopIfTrue="1" operator="lessThan">
      <formula>0</formula>
    </cfRule>
  </conditionalFormatting>
  <conditionalFormatting sqref="G59:I59 D59">
    <cfRule type="cellIs" dxfId="546" priority="26" stopIfTrue="1" operator="lessThan">
      <formula>0</formula>
    </cfRule>
  </conditionalFormatting>
  <conditionalFormatting sqref="J59">
    <cfRule type="cellIs" dxfId="545" priority="25" stopIfTrue="1" operator="lessThan">
      <formula>0</formula>
    </cfRule>
  </conditionalFormatting>
  <conditionalFormatting sqref="J58">
    <cfRule type="cellIs" dxfId="544" priority="24" stopIfTrue="1" operator="lessThan">
      <formula>0</formula>
    </cfRule>
  </conditionalFormatting>
  <conditionalFormatting sqref="L49:O52">
    <cfRule type="cellIs" dxfId="543" priority="23" stopIfTrue="1" operator="lessThan">
      <formula>0</formula>
    </cfRule>
  </conditionalFormatting>
  <conditionalFormatting sqref="P9">
    <cfRule type="cellIs" dxfId="542" priority="22" stopIfTrue="1" operator="lessThan">
      <formula>0</formula>
    </cfRule>
  </conditionalFormatting>
  <conditionalFormatting sqref="P13:Q14">
    <cfRule type="cellIs" dxfId="541" priority="21" stopIfTrue="1" operator="lessThan">
      <formula>0</formula>
    </cfRule>
  </conditionalFormatting>
  <conditionalFormatting sqref="P25:Q27">
    <cfRule type="cellIs" dxfId="540" priority="20" stopIfTrue="1" operator="lessThan">
      <formula>0</formula>
    </cfRule>
  </conditionalFormatting>
  <conditionalFormatting sqref="P30:Q32">
    <cfRule type="cellIs" dxfId="539" priority="19" stopIfTrue="1" operator="lessThan">
      <formula>0</formula>
    </cfRule>
  </conditionalFormatting>
  <conditionalFormatting sqref="P37:Q41">
    <cfRule type="cellIs" dxfId="538" priority="18" stopIfTrue="1" operator="lessThan">
      <formula>0</formula>
    </cfRule>
  </conditionalFormatting>
  <conditionalFormatting sqref="P44:Q47">
    <cfRule type="cellIs" dxfId="537" priority="17" stopIfTrue="1" operator="lessThan">
      <formula>0</formula>
    </cfRule>
  </conditionalFormatting>
  <conditionalFormatting sqref="P50:Q51">
    <cfRule type="cellIs" dxfId="536" priority="16" stopIfTrue="1" operator="lessThan">
      <formula>0</formula>
    </cfRule>
  </conditionalFormatting>
  <conditionalFormatting sqref="P56:P57">
    <cfRule type="cellIs" dxfId="535" priority="15" stopIfTrue="1" operator="lessThan">
      <formula>0</formula>
    </cfRule>
  </conditionalFormatting>
  <conditionalFormatting sqref="P59">
    <cfRule type="cellIs" dxfId="534" priority="14" stopIfTrue="1" operator="lessThan">
      <formula>0</formula>
    </cfRule>
  </conditionalFormatting>
  <conditionalFormatting sqref="P58">
    <cfRule type="cellIs" dxfId="533" priority="13" stopIfTrue="1" operator="lessThan">
      <formula>0</formula>
    </cfRule>
  </conditionalFormatting>
  <conditionalFormatting sqref="AT6:AT9">
    <cfRule type="cellIs" dxfId="532" priority="11" stopIfTrue="1" operator="lessThan">
      <formula>0</formula>
    </cfRule>
  </conditionalFormatting>
  <conditionalFormatting sqref="AS6:AS9">
    <cfRule type="cellIs" dxfId="531" priority="12" stopIfTrue="1" operator="lessThan">
      <formula>0</formula>
    </cfRule>
  </conditionalFormatting>
  <conditionalFormatting sqref="AT13:AT14">
    <cfRule type="cellIs" dxfId="530" priority="9" stopIfTrue="1" operator="lessThan">
      <formula>0</formula>
    </cfRule>
  </conditionalFormatting>
  <conditionalFormatting sqref="AS13:AS14">
    <cfRule type="cellIs" dxfId="529" priority="10" stopIfTrue="1" operator="lessThan">
      <formula>0</formula>
    </cfRule>
  </conditionalFormatting>
  <conditionalFormatting sqref="AS25:AT27">
    <cfRule type="cellIs" dxfId="528" priority="8" stopIfTrue="1" operator="lessThan">
      <formula>0</formula>
    </cfRule>
  </conditionalFormatting>
  <conditionalFormatting sqref="AS30:AT31">
    <cfRule type="cellIs" dxfId="527" priority="7" stopIfTrue="1" operator="lessThan">
      <formula>0</formula>
    </cfRule>
  </conditionalFormatting>
  <conditionalFormatting sqref="AS37:AS41">
    <cfRule type="cellIs" dxfId="526" priority="6" stopIfTrue="1" operator="lessThan">
      <formula>0</formula>
    </cfRule>
  </conditionalFormatting>
  <conditionalFormatting sqref="AT37:AT41">
    <cfRule type="cellIs" dxfId="525" priority="5" stopIfTrue="1" operator="lessThan">
      <formula>0</formula>
    </cfRule>
  </conditionalFormatting>
  <conditionalFormatting sqref="AS44:AS46">
    <cfRule type="cellIs" dxfId="524" priority="4" stopIfTrue="1" operator="lessThan">
      <formula>0</formula>
    </cfRule>
  </conditionalFormatting>
  <conditionalFormatting sqref="AT44:AT46">
    <cfRule type="cellIs" dxfId="523" priority="3" stopIfTrue="1" operator="lessThan">
      <formula>0</formula>
    </cfRule>
  </conditionalFormatting>
  <conditionalFormatting sqref="AS51">
    <cfRule type="cellIs" dxfId="522" priority="2" stopIfTrue="1" operator="lessThan">
      <formula>0</formula>
    </cfRule>
  </conditionalFormatting>
  <conditionalFormatting sqref="AT51">
    <cfRule type="cellIs" dxfId="52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AI54" sqref="AI54:AI5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8" thickTop="1" thickBot="1" x14ac:dyDescent="0.25">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ht="13.5" thickTop="1" x14ac:dyDescent="0.2">
      <c r="B5" s="349" t="s">
        <v>277</v>
      </c>
      <c r="C5" s="337"/>
      <c r="D5" s="409">
        <v>156623649</v>
      </c>
      <c r="E5" s="410">
        <v>156623649</v>
      </c>
      <c r="F5" s="410"/>
      <c r="G5" s="335"/>
      <c r="H5" s="335"/>
      <c r="I5" s="409">
        <v>124371357.5553087</v>
      </c>
      <c r="J5" s="409">
        <v>108175951</v>
      </c>
      <c r="K5" s="410">
        <v>108175951</v>
      </c>
      <c r="L5" s="333"/>
      <c r="M5" s="333"/>
      <c r="N5" s="333"/>
      <c r="O5" s="332"/>
      <c r="P5" s="409">
        <v>739937506</v>
      </c>
      <c r="Q5" s="410">
        <v>739937506</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409">
        <v>169862991</v>
      </c>
      <c r="AT5" s="334">
        <v>34664012</v>
      </c>
      <c r="AU5" s="334"/>
      <c r="AV5" s="376"/>
      <c r="AW5" s="380"/>
    </row>
    <row r="6" spans="2:49" x14ac:dyDescent="0.2">
      <c r="B6" s="350" t="s">
        <v>278</v>
      </c>
      <c r="C6" s="338" t="s">
        <v>8</v>
      </c>
      <c r="D6" s="404">
        <v>3611687</v>
      </c>
      <c r="E6" s="405">
        <v>3611687</v>
      </c>
      <c r="F6" s="405"/>
      <c r="G6" s="327"/>
      <c r="H6" s="327"/>
      <c r="I6" s="404"/>
      <c r="J6" s="404">
        <v>2485059</v>
      </c>
      <c r="K6" s="405">
        <v>2485059</v>
      </c>
      <c r="L6" s="326"/>
      <c r="M6" s="326"/>
      <c r="N6" s="326"/>
      <c r="O6" s="325"/>
      <c r="P6" s="404">
        <v>16997205</v>
      </c>
      <c r="Q6" s="405">
        <v>16997205</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404">
        <v>3905840</v>
      </c>
      <c r="AT6" s="328">
        <v>796569</v>
      </c>
      <c r="AU6" s="328"/>
      <c r="AV6" s="375"/>
      <c r="AW6" s="381"/>
    </row>
    <row r="7" spans="2:49" x14ac:dyDescent="0.2">
      <c r="B7" s="350" t="s">
        <v>279</v>
      </c>
      <c r="C7" s="338" t="s">
        <v>9</v>
      </c>
      <c r="D7" s="404">
        <v>1796646</v>
      </c>
      <c r="E7" s="405">
        <v>1796646</v>
      </c>
      <c r="F7" s="405"/>
      <c r="G7" s="327"/>
      <c r="H7" s="327"/>
      <c r="I7" s="404"/>
      <c r="J7" s="404">
        <v>1645611</v>
      </c>
      <c r="K7" s="405">
        <v>1645611</v>
      </c>
      <c r="L7" s="326"/>
      <c r="M7" s="326"/>
      <c r="N7" s="326"/>
      <c r="O7" s="325"/>
      <c r="P7" s="404">
        <v>11295667</v>
      </c>
      <c r="Q7" s="405">
        <v>11295667</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404">
        <v>2426123</v>
      </c>
      <c r="AT7" s="328">
        <v>516407</v>
      </c>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404">
        <v>16187</v>
      </c>
      <c r="E13" s="405">
        <v>16187</v>
      </c>
      <c r="F13" s="405"/>
      <c r="G13" s="405"/>
      <c r="H13" s="405"/>
      <c r="I13" s="404"/>
      <c r="J13" s="325"/>
      <c r="K13" s="326"/>
      <c r="L13" s="326"/>
      <c r="M13" s="326"/>
      <c r="N13" s="326"/>
      <c r="O13" s="325"/>
      <c r="P13" s="404">
        <v>32224</v>
      </c>
      <c r="Q13" s="405">
        <v>32224</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404">
        <v>779</v>
      </c>
      <c r="AT13" s="328"/>
      <c r="AU13" s="328"/>
      <c r="AV13" s="375"/>
      <c r="AW13" s="381"/>
    </row>
    <row r="14" spans="2:49" x14ac:dyDescent="0.2">
      <c r="B14" s="350" t="s">
        <v>284</v>
      </c>
      <c r="C14" s="338" t="s">
        <v>11</v>
      </c>
      <c r="D14" s="404"/>
      <c r="E14" s="405"/>
      <c r="F14" s="405"/>
      <c r="G14" s="405"/>
      <c r="H14" s="405"/>
      <c r="I14" s="404"/>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404"/>
      <c r="E15" s="405"/>
      <c r="F15" s="405"/>
      <c r="G15" s="405"/>
      <c r="H15" s="405"/>
      <c r="I15" s="404">
        <v>18748097</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404"/>
      <c r="E16" s="405"/>
      <c r="F16" s="405"/>
      <c r="G16" s="405"/>
      <c r="H16" s="405"/>
      <c r="I16" s="404">
        <v>-10372088</v>
      </c>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v>23637829.402248017</v>
      </c>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404">
        <v>162414975</v>
      </c>
      <c r="E23" s="369"/>
      <c r="F23" s="369"/>
      <c r="G23" s="369"/>
      <c r="H23" s="369"/>
      <c r="I23" s="371"/>
      <c r="J23" s="404">
        <v>84471576</v>
      </c>
      <c r="K23" s="369"/>
      <c r="L23" s="369"/>
      <c r="M23" s="369"/>
      <c r="N23" s="369"/>
      <c r="O23" s="371"/>
      <c r="P23" s="404">
        <v>621095961</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404">
        <v>148386639</v>
      </c>
      <c r="AT23" s="328">
        <v>29990706</v>
      </c>
      <c r="AU23" s="328"/>
      <c r="AV23" s="375"/>
      <c r="AW23" s="381"/>
    </row>
    <row r="24" spans="2:49" ht="28.5" customHeight="1" x14ac:dyDescent="0.2">
      <c r="B24" s="352" t="s">
        <v>114</v>
      </c>
      <c r="C24" s="338"/>
      <c r="D24" s="372"/>
      <c r="E24" s="405">
        <v>162414975</v>
      </c>
      <c r="F24" s="326"/>
      <c r="G24" s="326"/>
      <c r="H24" s="326"/>
      <c r="I24" s="404">
        <v>160753575.19309959</v>
      </c>
      <c r="J24" s="372"/>
      <c r="K24" s="405">
        <v>84471576</v>
      </c>
      <c r="L24" s="326"/>
      <c r="M24" s="326"/>
      <c r="N24" s="326"/>
      <c r="O24" s="325"/>
      <c r="P24" s="372"/>
      <c r="Q24" s="405">
        <v>621095961</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404">
        <v>2635962</v>
      </c>
      <c r="E26" s="369"/>
      <c r="F26" s="369"/>
      <c r="G26" s="369"/>
      <c r="H26" s="369"/>
      <c r="I26" s="371"/>
      <c r="J26" s="404">
        <v>1201513</v>
      </c>
      <c r="K26" s="369"/>
      <c r="L26" s="369"/>
      <c r="M26" s="369"/>
      <c r="N26" s="369"/>
      <c r="O26" s="371"/>
      <c r="P26" s="404">
        <v>8502758</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404">
        <v>523764</v>
      </c>
      <c r="AT26" s="328">
        <v>105931</v>
      </c>
      <c r="AU26" s="328"/>
      <c r="AV26" s="375"/>
      <c r="AW26" s="381"/>
    </row>
    <row r="27" spans="2:49" s="12" customFormat="1" ht="25.5" x14ac:dyDescent="0.2">
      <c r="B27" s="352" t="s">
        <v>85</v>
      </c>
      <c r="C27" s="338"/>
      <c r="D27" s="372"/>
      <c r="E27" s="405">
        <v>2635962</v>
      </c>
      <c r="F27" s="326"/>
      <c r="G27" s="326"/>
      <c r="H27" s="326"/>
      <c r="I27" s="404">
        <v>1680157</v>
      </c>
      <c r="J27" s="372"/>
      <c r="K27" s="326"/>
      <c r="L27" s="326"/>
      <c r="M27" s="326"/>
      <c r="N27" s="326"/>
      <c r="O27" s="325"/>
      <c r="P27" s="372"/>
      <c r="Q27" s="405">
        <v>8502758</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404">
        <v>868169</v>
      </c>
      <c r="E28" s="370"/>
      <c r="F28" s="370"/>
      <c r="G28" s="370"/>
      <c r="H28" s="370"/>
      <c r="I28" s="372"/>
      <c r="J28" s="404">
        <v>565150</v>
      </c>
      <c r="K28" s="370"/>
      <c r="L28" s="370"/>
      <c r="M28" s="370"/>
      <c r="N28" s="370"/>
      <c r="O28" s="372"/>
      <c r="P28" s="404">
        <v>3639100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404">
        <v>-388935</v>
      </c>
      <c r="AT28" s="328">
        <v>-98980</v>
      </c>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404">
        <v>-1981438</v>
      </c>
      <c r="E45" s="405">
        <v>-1981438</v>
      </c>
      <c r="F45" s="326"/>
      <c r="G45" s="326"/>
      <c r="H45" s="326"/>
      <c r="I45" s="325"/>
      <c r="J45" s="404">
        <v>-448155</v>
      </c>
      <c r="K45" s="326"/>
      <c r="L45" s="326"/>
      <c r="M45" s="326"/>
      <c r="N45" s="326"/>
      <c r="O45" s="325"/>
      <c r="P45" s="404">
        <v>-2932138</v>
      </c>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404">
        <v>-2769511</v>
      </c>
      <c r="E46" s="405">
        <v>-2769511</v>
      </c>
      <c r="F46" s="326"/>
      <c r="G46" s="326"/>
      <c r="H46" s="326"/>
      <c r="I46" s="325"/>
      <c r="J46" s="404">
        <v>-626399</v>
      </c>
      <c r="K46" s="326"/>
      <c r="L46" s="326"/>
      <c r="M46" s="326"/>
      <c r="N46" s="326"/>
      <c r="O46" s="325"/>
      <c r="P46" s="404">
        <v>-4098332</v>
      </c>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404">
        <v>-2197112</v>
      </c>
      <c r="E47" s="370"/>
      <c r="F47" s="370"/>
      <c r="G47" s="370"/>
      <c r="H47" s="370"/>
      <c r="I47" s="372"/>
      <c r="J47" s="404">
        <v>-568642</v>
      </c>
      <c r="K47" s="370"/>
      <c r="L47" s="370"/>
      <c r="M47" s="370"/>
      <c r="N47" s="370"/>
      <c r="O47" s="372"/>
      <c r="P47" s="404">
        <v>-4205864</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514">
        <f>D23+D26-D28+D30-D32+D34-D36+D38+D41-D43+D45+D46-D47-D49+D50+D51+D52+D53</f>
        <v>161628931</v>
      </c>
      <c r="E54" s="495">
        <f>E24+E27+E31+E35-E36+E39+E42+E45+E46-E49+E51+E52+E53</f>
        <v>160299988</v>
      </c>
      <c r="F54" s="495">
        <f>F24+F27+F31+F35-F36+F39+F42+F45+F46-F49+F51+F52+F53</f>
        <v>0</v>
      </c>
      <c r="G54" s="495">
        <f>G24+G27+G31+G35-G36+G39+G42+G45+G46-G49+G51+G52+G53</f>
        <v>0</v>
      </c>
      <c r="H54" s="495">
        <f>H24+H27+H31+H35-H36+H39+H42+H45+H46-H49+H51+H52+H53</f>
        <v>0</v>
      </c>
      <c r="I54" s="514">
        <f>I24+I27+I31+I35-I36+I39+I42+I45+I46-I49+I51+I52+I53</f>
        <v>162433732.19309959</v>
      </c>
      <c r="J54" s="514">
        <f>J23+J26-J28+J30-J32+J34-J36+J38+J41-J43+J45+J46-J47-J49+J50+J51+J52+J53</f>
        <v>84602027</v>
      </c>
      <c r="K54" s="495">
        <f>K24+K27+K31+K35-K36+K39+K42+K45+K46-K49+K51+K52+K53</f>
        <v>84471576</v>
      </c>
      <c r="L54" s="495">
        <f>L24+L27+L31+L35-L36+L39+L42+L45+L46-L49+L51+L52+L53</f>
        <v>0</v>
      </c>
      <c r="M54" s="495">
        <f>M24+M27+M31+M35-M36+M39+M42+M45+M46-M49+M51+M52+M53</f>
        <v>0</v>
      </c>
      <c r="N54" s="495">
        <f>N24+N27+N31+N35-N36+N39+N42+N45+N46-N49+N51+N52+N53</f>
        <v>0</v>
      </c>
      <c r="O54" s="514">
        <f>O24+O27+O31+O35-O36+O39+O42+O45+O46-O49+O51+O52+O53</f>
        <v>0</v>
      </c>
      <c r="P54" s="514">
        <f>P23+P26-P28+P30-P32+P34-P36+P38+P41-P43+P45+P46-P47-P49+P50+P51+P52+P53</f>
        <v>623135013</v>
      </c>
      <c r="Q54" s="495">
        <f>Q24+Q27+Q31+Q35-Q36+Q39+Q42+Q45+Q46-Q49+Q51+Q52+Q53</f>
        <v>629598719</v>
      </c>
      <c r="R54" s="495">
        <f t="shared" ref="R54:AD54" si="0">R24+R27+R31+R35-R36+R39+R42+R45+R46-R49+R51+R52+R53</f>
        <v>0</v>
      </c>
      <c r="S54" s="495">
        <f t="shared" si="0"/>
        <v>0</v>
      </c>
      <c r="T54" s="495">
        <f t="shared" si="0"/>
        <v>0</v>
      </c>
      <c r="U54" s="495">
        <f t="shared" si="0"/>
        <v>0</v>
      </c>
      <c r="V54" s="495">
        <f t="shared" si="0"/>
        <v>0</v>
      </c>
      <c r="W54" s="495">
        <f t="shared" si="0"/>
        <v>0</v>
      </c>
      <c r="X54" s="495">
        <f t="shared" si="0"/>
        <v>0</v>
      </c>
      <c r="Y54" s="495">
        <f t="shared" si="0"/>
        <v>0</v>
      </c>
      <c r="Z54" s="495">
        <f t="shared" si="0"/>
        <v>0</v>
      </c>
      <c r="AA54" s="495">
        <f t="shared" si="0"/>
        <v>0</v>
      </c>
      <c r="AB54" s="495">
        <f t="shared" si="0"/>
        <v>0</v>
      </c>
      <c r="AC54" s="495">
        <f t="shared" si="0"/>
        <v>0</v>
      </c>
      <c r="AD54" s="495">
        <f t="shared" si="0"/>
        <v>0</v>
      </c>
      <c r="AE54" s="369"/>
      <c r="AF54" s="369"/>
      <c r="AG54" s="369"/>
      <c r="AH54" s="369"/>
      <c r="AI54" s="495">
        <f>AI24+AI27+AI31+AI35-AI36+AI39+AI42+AI45+AI46-AI49+AI51+AI52+AI53</f>
        <v>0</v>
      </c>
      <c r="AJ54" s="369"/>
      <c r="AK54" s="369"/>
      <c r="AL54" s="369"/>
      <c r="AM54" s="369"/>
      <c r="AN54" s="329"/>
      <c r="AO54" s="330"/>
      <c r="AP54" s="330"/>
      <c r="AQ54" s="330"/>
      <c r="AR54" s="330"/>
      <c r="AS54" s="406">
        <v>149299338</v>
      </c>
      <c r="AT54" s="478">
        <v>30195617</v>
      </c>
      <c r="AU54" s="331"/>
      <c r="AV54" s="375"/>
      <c r="AW54" s="381"/>
    </row>
    <row r="55" spans="2:49" ht="25.5" x14ac:dyDescent="0.2">
      <c r="B55" s="355" t="s">
        <v>493</v>
      </c>
      <c r="C55" s="342" t="s">
        <v>28</v>
      </c>
      <c r="D55" s="514">
        <f t="shared" ref="D55:K55" si="1">MIN(MAX(0,D56),MAX(0,D57))</f>
        <v>0</v>
      </c>
      <c r="E55" s="495">
        <f t="shared" si="1"/>
        <v>0</v>
      </c>
      <c r="F55" s="495">
        <f t="shared" si="1"/>
        <v>0</v>
      </c>
      <c r="G55" s="495">
        <f t="shared" si="1"/>
        <v>0</v>
      </c>
      <c r="H55" s="495">
        <f t="shared" si="1"/>
        <v>0</v>
      </c>
      <c r="I55" s="514">
        <f t="shared" si="1"/>
        <v>0</v>
      </c>
      <c r="J55" s="514">
        <f t="shared" si="1"/>
        <v>0</v>
      </c>
      <c r="K55" s="495">
        <f t="shared" si="1"/>
        <v>0</v>
      </c>
      <c r="L55" s="495">
        <f t="shared" ref="J55:Q55" si="2">MIN(MAX(0,L56),MAX(0,L57))</f>
        <v>0</v>
      </c>
      <c r="M55" s="495">
        <f t="shared" si="2"/>
        <v>0</v>
      </c>
      <c r="N55" s="495">
        <f t="shared" si="2"/>
        <v>0</v>
      </c>
      <c r="O55" s="514">
        <f t="shared" si="2"/>
        <v>0</v>
      </c>
      <c r="P55" s="514">
        <f t="shared" si="2"/>
        <v>0</v>
      </c>
      <c r="Q55" s="495">
        <f t="shared" si="2"/>
        <v>0</v>
      </c>
      <c r="R55" s="495">
        <f t="shared" ref="R55:AD55" si="3">MIN(MAX(0,R56),MAX(0,R57))</f>
        <v>0</v>
      </c>
      <c r="S55" s="495">
        <f t="shared" si="3"/>
        <v>0</v>
      </c>
      <c r="T55" s="495">
        <f t="shared" si="3"/>
        <v>0</v>
      </c>
      <c r="U55" s="495">
        <f t="shared" si="3"/>
        <v>0</v>
      </c>
      <c r="V55" s="495">
        <f t="shared" si="3"/>
        <v>0</v>
      </c>
      <c r="W55" s="495">
        <f t="shared" si="3"/>
        <v>0</v>
      </c>
      <c r="X55" s="495">
        <f t="shared" si="3"/>
        <v>0</v>
      </c>
      <c r="Y55" s="495">
        <f t="shared" si="3"/>
        <v>0</v>
      </c>
      <c r="Z55" s="495">
        <f t="shared" si="3"/>
        <v>0</v>
      </c>
      <c r="AA55" s="495">
        <f t="shared" si="3"/>
        <v>0</v>
      </c>
      <c r="AB55" s="495">
        <f t="shared" si="3"/>
        <v>0</v>
      </c>
      <c r="AC55" s="495">
        <f t="shared" si="3"/>
        <v>0</v>
      </c>
      <c r="AD55" s="495">
        <f t="shared" si="3"/>
        <v>0</v>
      </c>
      <c r="AE55" s="369"/>
      <c r="AF55" s="369"/>
      <c r="AG55" s="369"/>
      <c r="AH55" s="369"/>
      <c r="AI55" s="495">
        <f t="shared" ref="AI55" si="4">MIN(MAX(0,AI56),MAX(0,AI57))</f>
        <v>0</v>
      </c>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20" priority="428" stopIfTrue="1" operator="lessThan">
      <formula>0</formula>
    </cfRule>
  </conditionalFormatting>
  <conditionalFormatting sqref="AA11:AA14">
    <cfRule type="cellIs" dxfId="519" priority="426" stopIfTrue="1" operator="lessThan">
      <formula>0</formula>
    </cfRule>
  </conditionalFormatting>
  <conditionalFormatting sqref="AN18:AN19">
    <cfRule type="cellIs" dxfId="518" priority="402" stopIfTrue="1" operator="lessThan">
      <formula>0</formula>
    </cfRule>
  </conditionalFormatting>
  <conditionalFormatting sqref="AU47">
    <cfRule type="cellIs" dxfId="517" priority="71" stopIfTrue="1" operator="lessThan">
      <formula>0</formula>
    </cfRule>
  </conditionalFormatting>
  <conditionalFormatting sqref="AU51">
    <cfRule type="cellIs" dxfId="516" priority="62" stopIfTrue="1" operator="lessThan">
      <formula>0</formula>
    </cfRule>
  </conditionalFormatting>
  <conditionalFormatting sqref="AT52">
    <cfRule type="cellIs" dxfId="515" priority="60" stopIfTrue="1" operator="lessThan">
      <formula>0</formula>
    </cfRule>
  </conditionalFormatting>
  <conditionalFormatting sqref="U5:U7">
    <cfRule type="cellIs" dxfId="514" priority="519" stopIfTrue="1" operator="lessThan">
      <formula>0</formula>
    </cfRule>
  </conditionalFormatting>
  <conditionalFormatting sqref="X5:X7">
    <cfRule type="cellIs" dxfId="513" priority="518" stopIfTrue="1" operator="lessThan">
      <formula>0</formula>
    </cfRule>
  </conditionalFormatting>
  <conditionalFormatting sqref="AA5:AA7">
    <cfRule type="cellIs" dxfId="512" priority="517" stopIfTrue="1" operator="lessThan">
      <formula>0</formula>
    </cfRule>
  </conditionalFormatting>
  <conditionalFormatting sqref="AD5:AD7">
    <cfRule type="cellIs" dxfId="511" priority="516" stopIfTrue="1" operator="lessThan">
      <formula>0</formula>
    </cfRule>
  </conditionalFormatting>
  <conditionalFormatting sqref="AI5:AI7">
    <cfRule type="cellIs" dxfId="510" priority="515" stopIfTrue="1" operator="lessThan">
      <formula>0</formula>
    </cfRule>
  </conditionalFormatting>
  <conditionalFormatting sqref="AN5:AN7">
    <cfRule type="cellIs" dxfId="509" priority="514" stopIfTrue="1" operator="lessThan">
      <formula>0</formula>
    </cfRule>
  </conditionalFormatting>
  <conditionalFormatting sqref="AU5:AU7">
    <cfRule type="cellIs" dxfId="508" priority="511" stopIfTrue="1" operator="lessThan">
      <formula>0</formula>
    </cfRule>
  </conditionalFormatting>
  <conditionalFormatting sqref="D9">
    <cfRule type="cellIs" dxfId="507" priority="510" stopIfTrue="1" operator="lessThan">
      <formula>0</formula>
    </cfRule>
  </conditionalFormatting>
  <conditionalFormatting sqref="D11:D12 D17:D20">
    <cfRule type="cellIs" dxfId="506" priority="509" stopIfTrue="1" operator="lessThan">
      <formula>0</formula>
    </cfRule>
  </conditionalFormatting>
  <conditionalFormatting sqref="E10:I10">
    <cfRule type="cellIs" dxfId="505" priority="508" stopIfTrue="1" operator="lessThan">
      <formula>0</formula>
    </cfRule>
  </conditionalFormatting>
  <conditionalFormatting sqref="E11:I11">
    <cfRule type="cellIs" dxfId="504" priority="507" stopIfTrue="1" operator="lessThan">
      <formula>0</formula>
    </cfRule>
  </conditionalFormatting>
  <conditionalFormatting sqref="E18:I20">
    <cfRule type="cellIs" dxfId="503" priority="505" stopIfTrue="1" operator="lessThan">
      <formula>0</formula>
    </cfRule>
  </conditionalFormatting>
  <conditionalFormatting sqref="H17">
    <cfRule type="cellIs" dxfId="502" priority="504" stopIfTrue="1" operator="lessThan">
      <formula>0</formula>
    </cfRule>
  </conditionalFormatting>
  <conditionalFormatting sqref="D30">
    <cfRule type="cellIs" dxfId="501" priority="500" stopIfTrue="1" operator="lessThan">
      <formula>0</formula>
    </cfRule>
  </conditionalFormatting>
  <conditionalFormatting sqref="D32">
    <cfRule type="cellIs" dxfId="500" priority="499" stopIfTrue="1" operator="lessThan">
      <formula>0</formula>
    </cfRule>
  </conditionalFormatting>
  <conditionalFormatting sqref="AU57">
    <cfRule type="cellIs" dxfId="499" priority="50" stopIfTrue="1" operator="lessThan">
      <formula>0</formula>
    </cfRule>
  </conditionalFormatting>
  <conditionalFormatting sqref="D34">
    <cfRule type="cellIs" dxfId="498" priority="498" stopIfTrue="1" operator="lessThan">
      <formula>0</formula>
    </cfRule>
  </conditionalFormatting>
  <conditionalFormatting sqref="D38">
    <cfRule type="cellIs" dxfId="497" priority="497" stopIfTrue="1" operator="lessThan">
      <formula>0</formula>
    </cfRule>
  </conditionalFormatting>
  <conditionalFormatting sqref="D41">
    <cfRule type="cellIs" dxfId="496" priority="496" stopIfTrue="1" operator="lessThan">
      <formula>0</formula>
    </cfRule>
  </conditionalFormatting>
  <conditionalFormatting sqref="D43">
    <cfRule type="cellIs" dxfId="495" priority="495" stopIfTrue="1" operator="lessThan">
      <formula>0</formula>
    </cfRule>
  </conditionalFormatting>
  <conditionalFormatting sqref="D50">
    <cfRule type="cellIs" dxfId="494" priority="493" stopIfTrue="1" operator="lessThan">
      <formula>0</formula>
    </cfRule>
  </conditionalFormatting>
  <conditionalFormatting sqref="F24:H24">
    <cfRule type="cellIs" dxfId="493" priority="491" stopIfTrue="1" operator="lessThan">
      <formula>0</formula>
    </cfRule>
  </conditionalFormatting>
  <conditionalFormatting sqref="F27:H27">
    <cfRule type="cellIs" dxfId="492" priority="490" stopIfTrue="1" operator="lessThan">
      <formula>0</formula>
    </cfRule>
  </conditionalFormatting>
  <conditionalFormatting sqref="E31:I31">
    <cfRule type="cellIs" dxfId="491" priority="489" stopIfTrue="1" operator="lessThan">
      <formula>0</formula>
    </cfRule>
  </conditionalFormatting>
  <conditionalFormatting sqref="E35:I35">
    <cfRule type="cellIs" dxfId="490" priority="488" stopIfTrue="1" operator="lessThan">
      <formula>0</formula>
    </cfRule>
  </conditionalFormatting>
  <conditionalFormatting sqref="E39:I39">
    <cfRule type="cellIs" dxfId="489" priority="487" stopIfTrue="1" operator="lessThan">
      <formula>0</formula>
    </cfRule>
  </conditionalFormatting>
  <conditionalFormatting sqref="E42:I42">
    <cfRule type="cellIs" dxfId="488" priority="486" stopIfTrue="1" operator="lessThan">
      <formula>0</formula>
    </cfRule>
  </conditionalFormatting>
  <conditionalFormatting sqref="D36">
    <cfRule type="cellIs" dxfId="487" priority="485" stopIfTrue="1" operator="lessThan">
      <formula>0</formula>
    </cfRule>
  </conditionalFormatting>
  <conditionalFormatting sqref="E36:I36">
    <cfRule type="cellIs" dxfId="486" priority="484" stopIfTrue="1" operator="lessThan">
      <formula>0</formula>
    </cfRule>
  </conditionalFormatting>
  <conditionalFormatting sqref="F45:I45">
    <cfRule type="cellIs" dxfId="485" priority="482" stopIfTrue="1" operator="lessThan">
      <formula>0</formula>
    </cfRule>
  </conditionalFormatting>
  <conditionalFormatting sqref="F46:I46">
    <cfRule type="cellIs" dxfId="484" priority="480" stopIfTrue="1" operator="lessThan">
      <formula>0</formula>
    </cfRule>
  </conditionalFormatting>
  <conditionalFormatting sqref="D49">
    <cfRule type="cellIs" dxfId="483" priority="479" stopIfTrue="1" operator="lessThan">
      <formula>0</formula>
    </cfRule>
  </conditionalFormatting>
  <conditionalFormatting sqref="E49:I49">
    <cfRule type="cellIs" dxfId="482" priority="478" stopIfTrue="1" operator="lessThan">
      <formula>0</formula>
    </cfRule>
  </conditionalFormatting>
  <conditionalFormatting sqref="D51">
    <cfRule type="cellIs" dxfId="481" priority="477" stopIfTrue="1" operator="lessThan">
      <formula>0</formula>
    </cfRule>
  </conditionalFormatting>
  <conditionalFormatting sqref="E51:I51">
    <cfRule type="cellIs" dxfId="480" priority="476" stopIfTrue="1" operator="lessThan">
      <formula>0</formula>
    </cfRule>
  </conditionalFormatting>
  <conditionalFormatting sqref="D52">
    <cfRule type="cellIs" dxfId="479" priority="475" stopIfTrue="1" operator="lessThan">
      <formula>0</formula>
    </cfRule>
  </conditionalFormatting>
  <conditionalFormatting sqref="E52:I52">
    <cfRule type="cellIs" dxfId="478" priority="474" stopIfTrue="1" operator="lessThan">
      <formula>0</formula>
    </cfRule>
  </conditionalFormatting>
  <conditionalFormatting sqref="D53">
    <cfRule type="cellIs" dxfId="477" priority="473" stopIfTrue="1" operator="lessThan">
      <formula>0</formula>
    </cfRule>
  </conditionalFormatting>
  <conditionalFormatting sqref="E53:I53">
    <cfRule type="cellIs" dxfId="476" priority="472" stopIfTrue="1" operator="lessThan">
      <formula>0</formula>
    </cfRule>
  </conditionalFormatting>
  <conditionalFormatting sqref="D56">
    <cfRule type="cellIs" dxfId="475" priority="471" stopIfTrue="1" operator="lessThan">
      <formula>0</formula>
    </cfRule>
  </conditionalFormatting>
  <conditionalFormatting sqref="E56:I56">
    <cfRule type="cellIs" dxfId="474" priority="470" stopIfTrue="1" operator="lessThan">
      <formula>0</formula>
    </cfRule>
  </conditionalFormatting>
  <conditionalFormatting sqref="D57">
    <cfRule type="cellIs" dxfId="473" priority="469" stopIfTrue="1" operator="lessThan">
      <formula>0</formula>
    </cfRule>
  </conditionalFormatting>
  <conditionalFormatting sqref="E57:I57">
    <cfRule type="cellIs" dxfId="472" priority="468" stopIfTrue="1" operator="lessThan">
      <formula>0</formula>
    </cfRule>
  </conditionalFormatting>
  <conditionalFormatting sqref="D58">
    <cfRule type="cellIs" dxfId="471" priority="467" stopIfTrue="1" operator="lessThan">
      <formula>0</formula>
    </cfRule>
  </conditionalFormatting>
  <conditionalFormatting sqref="E58:I58">
    <cfRule type="cellIs" dxfId="470" priority="466" stopIfTrue="1" operator="lessThan">
      <formula>0</formula>
    </cfRule>
  </conditionalFormatting>
  <conditionalFormatting sqref="J9">
    <cfRule type="cellIs" dxfId="469" priority="465" stopIfTrue="1" operator="lessThan">
      <formula>0</formula>
    </cfRule>
  </conditionalFormatting>
  <conditionalFormatting sqref="J11:J14">
    <cfRule type="cellIs" dxfId="468" priority="464" stopIfTrue="1" operator="lessThan">
      <formula>0</formula>
    </cfRule>
  </conditionalFormatting>
  <conditionalFormatting sqref="K10:O10">
    <cfRule type="cellIs" dxfId="467" priority="463" stopIfTrue="1" operator="lessThan">
      <formula>0</formula>
    </cfRule>
  </conditionalFormatting>
  <conditionalFormatting sqref="K11:O11">
    <cfRule type="cellIs" dxfId="466" priority="462" stopIfTrue="1" operator="lessThan">
      <formula>0</formula>
    </cfRule>
  </conditionalFormatting>
  <conditionalFormatting sqref="K13:O14">
    <cfRule type="cellIs" dxfId="465" priority="461" stopIfTrue="1" operator="lessThan">
      <formula>0</formula>
    </cfRule>
  </conditionalFormatting>
  <conditionalFormatting sqref="J16:J19">
    <cfRule type="cellIs" dxfId="464" priority="460" stopIfTrue="1" operator="lessThan">
      <formula>0</formula>
    </cfRule>
  </conditionalFormatting>
  <conditionalFormatting sqref="K16:O16">
    <cfRule type="cellIs" dxfId="463" priority="459" stopIfTrue="1" operator="lessThan">
      <formula>0</formula>
    </cfRule>
  </conditionalFormatting>
  <conditionalFormatting sqref="K18:O19">
    <cfRule type="cellIs" dxfId="462" priority="458" stopIfTrue="1" operator="lessThan">
      <formula>0</formula>
    </cfRule>
  </conditionalFormatting>
  <conditionalFormatting sqref="L17:N17">
    <cfRule type="cellIs" dxfId="461" priority="457" stopIfTrue="1" operator="lessThan">
      <formula>0</formula>
    </cfRule>
  </conditionalFormatting>
  <conditionalFormatting sqref="P9">
    <cfRule type="cellIs" dxfId="460" priority="456" stopIfTrue="1" operator="lessThan">
      <formula>0</formula>
    </cfRule>
  </conditionalFormatting>
  <conditionalFormatting sqref="P11:P12 P14">
    <cfRule type="cellIs" dxfId="459" priority="455" stopIfTrue="1" operator="lessThan">
      <formula>0</formula>
    </cfRule>
  </conditionalFormatting>
  <conditionalFormatting sqref="Q10:T10">
    <cfRule type="cellIs" dxfId="458" priority="454" stopIfTrue="1" operator="lessThan">
      <formula>0</formula>
    </cfRule>
  </conditionalFormatting>
  <conditionalFormatting sqref="Q11:T11">
    <cfRule type="cellIs" dxfId="457" priority="453" stopIfTrue="1" operator="lessThan">
      <formula>0</formula>
    </cfRule>
  </conditionalFormatting>
  <conditionalFormatting sqref="Q14:T14 R13:T13">
    <cfRule type="cellIs" dxfId="456" priority="452" stopIfTrue="1" operator="lessThan">
      <formula>0</formula>
    </cfRule>
  </conditionalFormatting>
  <conditionalFormatting sqref="P18:P19">
    <cfRule type="cellIs" dxfId="455" priority="451" stopIfTrue="1" operator="lessThan">
      <formula>0</formula>
    </cfRule>
  </conditionalFormatting>
  <conditionalFormatting sqref="Q18:T19">
    <cfRule type="cellIs" dxfId="454" priority="450" stopIfTrue="1" operator="lessThan">
      <formula>0</formula>
    </cfRule>
  </conditionalFormatting>
  <conditionalFormatting sqref="U9">
    <cfRule type="cellIs" dxfId="453" priority="449" stopIfTrue="1" operator="lessThan">
      <formula>0</formula>
    </cfRule>
  </conditionalFormatting>
  <conditionalFormatting sqref="U11:U14">
    <cfRule type="cellIs" dxfId="452" priority="448" stopIfTrue="1" operator="lessThan">
      <formula>0</formula>
    </cfRule>
  </conditionalFormatting>
  <conditionalFormatting sqref="V10">
    <cfRule type="cellIs" dxfId="451" priority="447" stopIfTrue="1" operator="lessThan">
      <formula>0</formula>
    </cfRule>
  </conditionalFormatting>
  <conditionalFormatting sqref="V11">
    <cfRule type="cellIs" dxfId="450" priority="446" stopIfTrue="1" operator="lessThan">
      <formula>0</formula>
    </cfRule>
  </conditionalFormatting>
  <conditionalFormatting sqref="V13:V14">
    <cfRule type="cellIs" dxfId="449" priority="445" stopIfTrue="1" operator="lessThan">
      <formula>0</formula>
    </cfRule>
  </conditionalFormatting>
  <conditionalFormatting sqref="U18:U19">
    <cfRule type="cellIs" dxfId="448" priority="444" stopIfTrue="1" operator="lessThan">
      <formula>0</formula>
    </cfRule>
  </conditionalFormatting>
  <conditionalFormatting sqref="V18:V19">
    <cfRule type="cellIs" dxfId="447" priority="443" stopIfTrue="1" operator="lessThan">
      <formula>0</formula>
    </cfRule>
  </conditionalFormatting>
  <conditionalFormatting sqref="W10">
    <cfRule type="cellIs" dxfId="446" priority="442" stopIfTrue="1" operator="lessThan">
      <formula>0</formula>
    </cfRule>
  </conditionalFormatting>
  <conditionalFormatting sqref="W11">
    <cfRule type="cellIs" dxfId="445" priority="441" stopIfTrue="1" operator="lessThan">
      <formula>0</formula>
    </cfRule>
  </conditionalFormatting>
  <conditionalFormatting sqref="W13:W14">
    <cfRule type="cellIs" dxfId="444" priority="440" stopIfTrue="1" operator="lessThan">
      <formula>0</formula>
    </cfRule>
  </conditionalFormatting>
  <conditionalFormatting sqref="W18:W19">
    <cfRule type="cellIs" dxfId="443" priority="439" stopIfTrue="1" operator="lessThan">
      <formula>0</formula>
    </cfRule>
  </conditionalFormatting>
  <conditionalFormatting sqref="X9">
    <cfRule type="cellIs" dxfId="442" priority="438" stopIfTrue="1" operator="lessThan">
      <formula>0</formula>
    </cfRule>
  </conditionalFormatting>
  <conditionalFormatting sqref="X11:X14">
    <cfRule type="cellIs" dxfId="441" priority="437" stopIfTrue="1" operator="lessThan">
      <formula>0</formula>
    </cfRule>
  </conditionalFormatting>
  <conditionalFormatting sqref="Y10">
    <cfRule type="cellIs" dxfId="440" priority="436" stopIfTrue="1" operator="lessThan">
      <formula>0</formula>
    </cfRule>
  </conditionalFormatting>
  <conditionalFormatting sqref="Y11">
    <cfRule type="cellIs" dxfId="439" priority="435" stopIfTrue="1" operator="lessThan">
      <formula>0</formula>
    </cfRule>
  </conditionalFormatting>
  <conditionalFormatting sqref="Y13:Y14">
    <cfRule type="cellIs" dxfId="438" priority="434" stopIfTrue="1" operator="lessThan">
      <formula>0</formula>
    </cfRule>
  </conditionalFormatting>
  <conditionalFormatting sqref="X18:X19">
    <cfRule type="cellIs" dxfId="437" priority="433" stopIfTrue="1" operator="lessThan">
      <formula>0</formula>
    </cfRule>
  </conditionalFormatting>
  <conditionalFormatting sqref="Y18:Y19">
    <cfRule type="cellIs" dxfId="436" priority="432" stopIfTrue="1" operator="lessThan">
      <formula>0</formula>
    </cfRule>
  </conditionalFormatting>
  <conditionalFormatting sqref="Z10">
    <cfRule type="cellIs" dxfId="435" priority="431" stopIfTrue="1" operator="lessThan">
      <formula>0</formula>
    </cfRule>
  </conditionalFormatting>
  <conditionalFormatting sqref="Z11">
    <cfRule type="cellIs" dxfId="434" priority="430" stopIfTrue="1" operator="lessThan">
      <formula>0</formula>
    </cfRule>
  </conditionalFormatting>
  <conditionalFormatting sqref="Z13:Z14">
    <cfRule type="cellIs" dxfId="433" priority="429" stopIfTrue="1" operator="lessThan">
      <formula>0</formula>
    </cfRule>
  </conditionalFormatting>
  <conditionalFormatting sqref="AA9">
    <cfRule type="cellIs" dxfId="432" priority="427" stopIfTrue="1" operator="lessThan">
      <formula>0</formula>
    </cfRule>
  </conditionalFormatting>
  <conditionalFormatting sqref="AB10">
    <cfRule type="cellIs" dxfId="431" priority="425" stopIfTrue="1" operator="lessThan">
      <formula>0</formula>
    </cfRule>
  </conditionalFormatting>
  <conditionalFormatting sqref="AB11">
    <cfRule type="cellIs" dxfId="430" priority="424" stopIfTrue="1" operator="lessThan">
      <formula>0</formula>
    </cfRule>
  </conditionalFormatting>
  <conditionalFormatting sqref="AB13:AB14">
    <cfRule type="cellIs" dxfId="429" priority="423" stopIfTrue="1" operator="lessThan">
      <formula>0</formula>
    </cfRule>
  </conditionalFormatting>
  <conditionalFormatting sqref="AA18:AA19">
    <cfRule type="cellIs" dxfId="428" priority="422" stopIfTrue="1" operator="lessThan">
      <formula>0</formula>
    </cfRule>
  </conditionalFormatting>
  <conditionalFormatting sqref="AB18:AB19">
    <cfRule type="cellIs" dxfId="427" priority="421" stopIfTrue="1" operator="lessThan">
      <formula>0</formula>
    </cfRule>
  </conditionalFormatting>
  <conditionalFormatting sqref="AC10">
    <cfRule type="cellIs" dxfId="426" priority="420" stopIfTrue="1" operator="lessThan">
      <formula>0</formula>
    </cfRule>
  </conditionalFormatting>
  <conditionalFormatting sqref="AC11">
    <cfRule type="cellIs" dxfId="425" priority="419" stopIfTrue="1" operator="lessThan">
      <formula>0</formula>
    </cfRule>
  </conditionalFormatting>
  <conditionalFormatting sqref="AC13:AC14">
    <cfRule type="cellIs" dxfId="424" priority="418" stopIfTrue="1" operator="lessThan">
      <formula>0</formula>
    </cfRule>
  </conditionalFormatting>
  <conditionalFormatting sqref="AC18:AC19">
    <cfRule type="cellIs" dxfId="423" priority="417" stopIfTrue="1" operator="lessThan">
      <formula>0</formula>
    </cfRule>
  </conditionalFormatting>
  <conditionalFormatting sqref="AD9">
    <cfRule type="cellIs" dxfId="422" priority="416" stopIfTrue="1" operator="lessThan">
      <formula>0</formula>
    </cfRule>
  </conditionalFormatting>
  <conditionalFormatting sqref="AD11:AD14">
    <cfRule type="cellIs" dxfId="421" priority="415" stopIfTrue="1" operator="lessThan">
      <formula>0</formula>
    </cfRule>
  </conditionalFormatting>
  <conditionalFormatting sqref="AD18:AD19">
    <cfRule type="cellIs" dxfId="420" priority="414" stopIfTrue="1" operator="lessThan">
      <formula>0</formula>
    </cfRule>
  </conditionalFormatting>
  <conditionalFormatting sqref="AS57">
    <cfRule type="cellIs" dxfId="419" priority="52" stopIfTrue="1" operator="lessThan">
      <formula>0</formula>
    </cfRule>
  </conditionalFormatting>
  <conditionalFormatting sqref="AT57">
    <cfRule type="cellIs" dxfId="418" priority="51" stopIfTrue="1" operator="lessThan">
      <formula>0</formula>
    </cfRule>
  </conditionalFormatting>
  <conditionalFormatting sqref="AI9">
    <cfRule type="cellIs" dxfId="417" priority="410" stopIfTrue="1" operator="lessThan">
      <formula>0</formula>
    </cfRule>
  </conditionalFormatting>
  <conditionalFormatting sqref="AI11:AI14">
    <cfRule type="cellIs" dxfId="416" priority="409" stopIfTrue="1" operator="lessThan">
      <formula>0</formula>
    </cfRule>
  </conditionalFormatting>
  <conditionalFormatting sqref="AI18:AI19">
    <cfRule type="cellIs" dxfId="415" priority="408" stopIfTrue="1" operator="lessThan">
      <formula>0</formula>
    </cfRule>
  </conditionalFormatting>
  <conditionalFormatting sqref="AN9">
    <cfRule type="cellIs" dxfId="414" priority="407" stopIfTrue="1" operator="lessThan">
      <formula>0</formula>
    </cfRule>
  </conditionalFormatting>
  <conditionalFormatting sqref="AN11:AN14">
    <cfRule type="cellIs" dxfId="413" priority="406" stopIfTrue="1" operator="lessThan">
      <formula>0</formula>
    </cfRule>
  </conditionalFormatting>
  <conditionalFormatting sqref="AO10:AR10">
    <cfRule type="cellIs" dxfId="412" priority="405" stopIfTrue="1" operator="lessThan">
      <formula>0</formula>
    </cfRule>
  </conditionalFormatting>
  <conditionalFormatting sqref="AO11:AR11">
    <cfRule type="cellIs" dxfId="411" priority="404" stopIfTrue="1" operator="lessThan">
      <formula>0</formula>
    </cfRule>
  </conditionalFormatting>
  <conditionalFormatting sqref="AO13:AR14">
    <cfRule type="cellIs" dxfId="410" priority="403" stopIfTrue="1" operator="lessThan">
      <formula>0</formula>
    </cfRule>
  </conditionalFormatting>
  <conditionalFormatting sqref="AO18:AR19">
    <cfRule type="cellIs" dxfId="409" priority="401" stopIfTrue="1" operator="lessThan">
      <formula>0</formula>
    </cfRule>
  </conditionalFormatting>
  <conditionalFormatting sqref="AS9">
    <cfRule type="cellIs" dxfId="408" priority="400" stopIfTrue="1" operator="lessThan">
      <formula>0</formula>
    </cfRule>
  </conditionalFormatting>
  <conditionalFormatting sqref="AT9">
    <cfRule type="cellIs" dxfId="407" priority="399" stopIfTrue="1" operator="lessThan">
      <formula>0</formula>
    </cfRule>
  </conditionalFormatting>
  <conditionalFormatting sqref="AU9">
    <cfRule type="cellIs" dxfId="406" priority="398" stopIfTrue="1" operator="lessThan">
      <formula>0</formula>
    </cfRule>
  </conditionalFormatting>
  <conditionalFormatting sqref="AS11">
    <cfRule type="cellIs" dxfId="405" priority="397" stopIfTrue="1" operator="lessThan">
      <formula>0</formula>
    </cfRule>
  </conditionalFormatting>
  <conditionalFormatting sqref="AT11">
    <cfRule type="cellIs" dxfId="404" priority="396" stopIfTrue="1" operator="lessThan">
      <formula>0</formula>
    </cfRule>
  </conditionalFormatting>
  <conditionalFormatting sqref="AU11">
    <cfRule type="cellIs" dxfId="403" priority="395" stopIfTrue="1" operator="lessThan">
      <formula>0</formula>
    </cfRule>
  </conditionalFormatting>
  <conditionalFormatting sqref="AS12">
    <cfRule type="cellIs" dxfId="402" priority="394" stopIfTrue="1" operator="lessThan">
      <formula>0</formula>
    </cfRule>
  </conditionalFormatting>
  <conditionalFormatting sqref="AT12">
    <cfRule type="cellIs" dxfId="401" priority="393" stopIfTrue="1" operator="lessThan">
      <formula>0</formula>
    </cfRule>
  </conditionalFormatting>
  <conditionalFormatting sqref="AU12">
    <cfRule type="cellIs" dxfId="400" priority="392" stopIfTrue="1" operator="lessThan">
      <formula>0</formula>
    </cfRule>
  </conditionalFormatting>
  <conditionalFormatting sqref="AT13">
    <cfRule type="cellIs" dxfId="399" priority="390" stopIfTrue="1" operator="lessThan">
      <formula>0</formula>
    </cfRule>
  </conditionalFormatting>
  <conditionalFormatting sqref="AU13">
    <cfRule type="cellIs" dxfId="398" priority="389" stopIfTrue="1" operator="lessThan">
      <formula>0</formula>
    </cfRule>
  </conditionalFormatting>
  <conditionalFormatting sqref="AS14">
    <cfRule type="cellIs" dxfId="397" priority="388" stopIfTrue="1" operator="lessThan">
      <formula>0</formula>
    </cfRule>
  </conditionalFormatting>
  <conditionalFormatting sqref="AT14">
    <cfRule type="cellIs" dxfId="396" priority="387" stopIfTrue="1" operator="lessThan">
      <formula>0</formula>
    </cfRule>
  </conditionalFormatting>
  <conditionalFormatting sqref="AU14">
    <cfRule type="cellIs" dxfId="395" priority="386" stopIfTrue="1" operator="lessThan">
      <formula>0</formula>
    </cfRule>
  </conditionalFormatting>
  <conditionalFormatting sqref="AS18">
    <cfRule type="cellIs" dxfId="394" priority="385" stopIfTrue="1" operator="lessThan">
      <formula>0</formula>
    </cfRule>
  </conditionalFormatting>
  <conditionalFormatting sqref="AT18">
    <cfRule type="cellIs" dxfId="393" priority="384" stopIfTrue="1" operator="lessThan">
      <formula>0</formula>
    </cfRule>
  </conditionalFormatting>
  <conditionalFormatting sqref="AU18">
    <cfRule type="cellIs" dxfId="392" priority="383" stopIfTrue="1" operator="lessThan">
      <formula>0</formula>
    </cfRule>
  </conditionalFormatting>
  <conditionalFormatting sqref="AS19">
    <cfRule type="cellIs" dxfId="391" priority="382" stopIfTrue="1" operator="lessThan">
      <formula>0</formula>
    </cfRule>
  </conditionalFormatting>
  <conditionalFormatting sqref="AT19">
    <cfRule type="cellIs" dxfId="390" priority="381" stopIfTrue="1" operator="lessThan">
      <formula>0</formula>
    </cfRule>
  </conditionalFormatting>
  <conditionalFormatting sqref="AU19">
    <cfRule type="cellIs" dxfId="389" priority="380" stopIfTrue="1" operator="lessThan">
      <formula>0</formula>
    </cfRule>
  </conditionalFormatting>
  <conditionalFormatting sqref="J30">
    <cfRule type="cellIs" dxfId="388" priority="376" stopIfTrue="1" operator="lessThan">
      <formula>0</formula>
    </cfRule>
  </conditionalFormatting>
  <conditionalFormatting sqref="J32">
    <cfRule type="cellIs" dxfId="387" priority="375" stopIfTrue="1" operator="lessThan">
      <formula>0</formula>
    </cfRule>
  </conditionalFormatting>
  <conditionalFormatting sqref="J34">
    <cfRule type="cellIs" dxfId="386" priority="374" stopIfTrue="1" operator="lessThan">
      <formula>0</formula>
    </cfRule>
  </conditionalFormatting>
  <conditionalFormatting sqref="J38">
    <cfRule type="cellIs" dxfId="385" priority="373" stopIfTrue="1" operator="lessThan">
      <formula>0</formula>
    </cfRule>
  </conditionalFormatting>
  <conditionalFormatting sqref="J41">
    <cfRule type="cellIs" dxfId="384" priority="372" stopIfTrue="1" operator="lessThan">
      <formula>0</formula>
    </cfRule>
  </conditionalFormatting>
  <conditionalFormatting sqref="J43">
    <cfRule type="cellIs" dxfId="383" priority="371" stopIfTrue="1" operator="lessThan">
      <formula>0</formula>
    </cfRule>
  </conditionalFormatting>
  <conditionalFormatting sqref="J50">
    <cfRule type="cellIs" dxfId="382" priority="369" stopIfTrue="1" operator="lessThan">
      <formula>0</formula>
    </cfRule>
  </conditionalFormatting>
  <conditionalFormatting sqref="L24:O24">
    <cfRule type="cellIs" dxfId="381" priority="368" stopIfTrue="1" operator="lessThan">
      <formula>0</formula>
    </cfRule>
  </conditionalFormatting>
  <conditionalFormatting sqref="K27:O27">
    <cfRule type="cellIs" dxfId="380" priority="367" stopIfTrue="1" operator="lessThan">
      <formula>0</formula>
    </cfRule>
  </conditionalFormatting>
  <conditionalFormatting sqref="K31:O31">
    <cfRule type="cellIs" dxfId="379" priority="366" stopIfTrue="1" operator="lessThan">
      <formula>0</formula>
    </cfRule>
  </conditionalFormatting>
  <conditionalFormatting sqref="K35:O35">
    <cfRule type="cellIs" dxfId="378" priority="365" stopIfTrue="1" operator="lessThan">
      <formula>0</formula>
    </cfRule>
  </conditionalFormatting>
  <conditionalFormatting sqref="K39:O39">
    <cfRule type="cellIs" dxfId="377" priority="364" stopIfTrue="1" operator="lessThan">
      <formula>0</formula>
    </cfRule>
  </conditionalFormatting>
  <conditionalFormatting sqref="K42:O42">
    <cfRule type="cellIs" dxfId="376" priority="363" stopIfTrue="1" operator="lessThan">
      <formula>0</formula>
    </cfRule>
  </conditionalFormatting>
  <conditionalFormatting sqref="J36">
    <cfRule type="cellIs" dxfId="375" priority="362" stopIfTrue="1" operator="lessThan">
      <formula>0</formula>
    </cfRule>
  </conditionalFormatting>
  <conditionalFormatting sqref="K36:O36">
    <cfRule type="cellIs" dxfId="374" priority="361" stopIfTrue="1" operator="lessThan">
      <formula>0</formula>
    </cfRule>
  </conditionalFormatting>
  <conditionalFormatting sqref="K45:O45">
    <cfRule type="cellIs" dxfId="373" priority="359" stopIfTrue="1" operator="lessThan">
      <formula>0</formula>
    </cfRule>
  </conditionalFormatting>
  <conditionalFormatting sqref="K46:O46">
    <cfRule type="cellIs" dxfId="372" priority="357" stopIfTrue="1" operator="lessThan">
      <formula>0</formula>
    </cfRule>
  </conditionalFormatting>
  <conditionalFormatting sqref="J49">
    <cfRule type="cellIs" dxfId="371" priority="356" stopIfTrue="1" operator="lessThan">
      <formula>0</formula>
    </cfRule>
  </conditionalFormatting>
  <conditionalFormatting sqref="K49:O49">
    <cfRule type="cellIs" dxfId="370" priority="355" stopIfTrue="1" operator="lessThan">
      <formula>0</formula>
    </cfRule>
  </conditionalFormatting>
  <conditionalFormatting sqref="J51">
    <cfRule type="cellIs" dxfId="369" priority="354" stopIfTrue="1" operator="lessThan">
      <formula>0</formula>
    </cfRule>
  </conditionalFormatting>
  <conditionalFormatting sqref="K51:O51">
    <cfRule type="cellIs" dxfId="368" priority="353" stopIfTrue="1" operator="lessThan">
      <formula>0</formula>
    </cfRule>
  </conditionalFormatting>
  <conditionalFormatting sqref="J52">
    <cfRule type="cellIs" dxfId="367" priority="352" stopIfTrue="1" operator="lessThan">
      <formula>0</formula>
    </cfRule>
  </conditionalFormatting>
  <conditionalFormatting sqref="K52:O52">
    <cfRule type="cellIs" dxfId="366" priority="351" stopIfTrue="1" operator="lessThan">
      <formula>0</formula>
    </cfRule>
  </conditionalFormatting>
  <conditionalFormatting sqref="J53">
    <cfRule type="cellIs" dxfId="365" priority="350" stopIfTrue="1" operator="lessThan">
      <formula>0</formula>
    </cfRule>
  </conditionalFormatting>
  <conditionalFormatting sqref="K53:O53">
    <cfRule type="cellIs" dxfId="364" priority="349" stopIfTrue="1" operator="lessThan">
      <formula>0</formula>
    </cfRule>
  </conditionalFormatting>
  <conditionalFormatting sqref="P30">
    <cfRule type="cellIs" dxfId="363" priority="345" stopIfTrue="1" operator="lessThan">
      <formula>0</formula>
    </cfRule>
  </conditionalFormatting>
  <conditionalFormatting sqref="P32">
    <cfRule type="cellIs" dxfId="362" priority="344" stopIfTrue="1" operator="lessThan">
      <formula>0</formula>
    </cfRule>
  </conditionalFormatting>
  <conditionalFormatting sqref="P34">
    <cfRule type="cellIs" dxfId="361" priority="343" stopIfTrue="1" operator="lessThan">
      <formula>0</formula>
    </cfRule>
  </conditionalFormatting>
  <conditionalFormatting sqref="P38">
    <cfRule type="cellIs" dxfId="360" priority="342" stopIfTrue="1" operator="lessThan">
      <formula>0</formula>
    </cfRule>
  </conditionalFormatting>
  <conditionalFormatting sqref="P41">
    <cfRule type="cellIs" dxfId="359" priority="341" stopIfTrue="1" operator="lessThan">
      <formula>0</formula>
    </cfRule>
  </conditionalFormatting>
  <conditionalFormatting sqref="P43">
    <cfRule type="cellIs" dxfId="358" priority="340" stopIfTrue="1" operator="lessThan">
      <formula>0</formula>
    </cfRule>
  </conditionalFormatting>
  <conditionalFormatting sqref="P50">
    <cfRule type="cellIs" dxfId="357" priority="338" stopIfTrue="1" operator="lessThan">
      <formula>0</formula>
    </cfRule>
  </conditionalFormatting>
  <conditionalFormatting sqref="R24:T24">
    <cfRule type="cellIs" dxfId="356" priority="337" stopIfTrue="1" operator="lessThan">
      <formula>0</formula>
    </cfRule>
  </conditionalFormatting>
  <conditionalFormatting sqref="R27:T27">
    <cfRule type="cellIs" dxfId="355" priority="336" stopIfTrue="1" operator="lessThan">
      <formula>0</formula>
    </cfRule>
  </conditionalFormatting>
  <conditionalFormatting sqref="Q31:T31">
    <cfRule type="cellIs" dxfId="354" priority="335" stopIfTrue="1" operator="lessThan">
      <formula>0</formula>
    </cfRule>
  </conditionalFormatting>
  <conditionalFormatting sqref="Q35:T35">
    <cfRule type="cellIs" dxfId="353" priority="334" stopIfTrue="1" operator="lessThan">
      <formula>0</formula>
    </cfRule>
  </conditionalFormatting>
  <conditionalFormatting sqref="Q39:T39">
    <cfRule type="cellIs" dxfId="352" priority="333" stopIfTrue="1" operator="lessThan">
      <formula>0</formula>
    </cfRule>
  </conditionalFormatting>
  <conditionalFormatting sqref="Q42:T42">
    <cfRule type="cellIs" dxfId="351" priority="332" stopIfTrue="1" operator="lessThan">
      <formula>0</formula>
    </cfRule>
  </conditionalFormatting>
  <conditionalFormatting sqref="P36">
    <cfRule type="cellIs" dxfId="350" priority="331" stopIfTrue="1" operator="lessThan">
      <formula>0</formula>
    </cfRule>
  </conditionalFormatting>
  <conditionalFormatting sqref="Q36:T36">
    <cfRule type="cellIs" dxfId="349" priority="330" stopIfTrue="1" operator="lessThan">
      <formula>0</formula>
    </cfRule>
  </conditionalFormatting>
  <conditionalFormatting sqref="Q45:T45">
    <cfRule type="cellIs" dxfId="348" priority="328" stopIfTrue="1" operator="lessThan">
      <formula>0</formula>
    </cfRule>
  </conditionalFormatting>
  <conditionalFormatting sqref="Q46:T46">
    <cfRule type="cellIs" dxfId="347" priority="326" stopIfTrue="1" operator="lessThan">
      <formula>0</formula>
    </cfRule>
  </conditionalFormatting>
  <conditionalFormatting sqref="P49">
    <cfRule type="cellIs" dxfId="346" priority="325" stopIfTrue="1" operator="lessThan">
      <formula>0</formula>
    </cfRule>
  </conditionalFormatting>
  <conditionalFormatting sqref="Q49:T49">
    <cfRule type="cellIs" dxfId="345" priority="324" stopIfTrue="1" operator="lessThan">
      <formula>0</formula>
    </cfRule>
  </conditionalFormatting>
  <conditionalFormatting sqref="P51">
    <cfRule type="cellIs" dxfId="344" priority="323" stopIfTrue="1" operator="lessThan">
      <formula>0</formula>
    </cfRule>
  </conditionalFormatting>
  <conditionalFormatting sqref="Q51:T51">
    <cfRule type="cellIs" dxfId="343" priority="322" stopIfTrue="1" operator="lessThan">
      <formula>0</formula>
    </cfRule>
  </conditionalFormatting>
  <conditionalFormatting sqref="P52">
    <cfRule type="cellIs" dxfId="342" priority="321" stopIfTrue="1" operator="lessThan">
      <formula>0</formula>
    </cfRule>
  </conditionalFormatting>
  <conditionalFormatting sqref="Q52:T52">
    <cfRule type="cellIs" dxfId="341" priority="320" stopIfTrue="1" operator="lessThan">
      <formula>0</formula>
    </cfRule>
  </conditionalFormatting>
  <conditionalFormatting sqref="P53">
    <cfRule type="cellIs" dxfId="340" priority="319" stopIfTrue="1" operator="lessThan">
      <formula>0</formula>
    </cfRule>
  </conditionalFormatting>
  <conditionalFormatting sqref="Q53:T53">
    <cfRule type="cellIs" dxfId="339" priority="318" stopIfTrue="1" operator="lessThan">
      <formula>0</formula>
    </cfRule>
  </conditionalFormatting>
  <conditionalFormatting sqref="U23">
    <cfRule type="cellIs" dxfId="338" priority="317" stopIfTrue="1" operator="lessThan">
      <formula>0</formula>
    </cfRule>
  </conditionalFormatting>
  <conditionalFormatting sqref="U26">
    <cfRule type="cellIs" dxfId="337" priority="316" stopIfTrue="1" operator="lessThan">
      <formula>0</formula>
    </cfRule>
  </conditionalFormatting>
  <conditionalFormatting sqref="U28">
    <cfRule type="cellIs" dxfId="336" priority="315" stopIfTrue="1" operator="lessThan">
      <formula>0</formula>
    </cfRule>
  </conditionalFormatting>
  <conditionalFormatting sqref="U30">
    <cfRule type="cellIs" dxfId="335" priority="314" stopIfTrue="1" operator="lessThan">
      <formula>0</formula>
    </cfRule>
  </conditionalFormatting>
  <conditionalFormatting sqref="U32">
    <cfRule type="cellIs" dxfId="334" priority="313" stopIfTrue="1" operator="lessThan">
      <formula>0</formula>
    </cfRule>
  </conditionalFormatting>
  <conditionalFormatting sqref="U34">
    <cfRule type="cellIs" dxfId="333" priority="312" stopIfTrue="1" operator="lessThan">
      <formula>0</formula>
    </cfRule>
  </conditionalFormatting>
  <conditionalFormatting sqref="U38">
    <cfRule type="cellIs" dxfId="332" priority="311" stopIfTrue="1" operator="lessThan">
      <formula>0</formula>
    </cfRule>
  </conditionalFormatting>
  <conditionalFormatting sqref="U41">
    <cfRule type="cellIs" dxfId="331" priority="310" stopIfTrue="1" operator="lessThan">
      <formula>0</formula>
    </cfRule>
  </conditionalFormatting>
  <conditionalFormatting sqref="U43">
    <cfRule type="cellIs" dxfId="330" priority="309" stopIfTrue="1" operator="lessThan">
      <formula>0</formula>
    </cfRule>
  </conditionalFormatting>
  <conditionalFormatting sqref="U47">
    <cfRule type="cellIs" dxfId="329" priority="308" stopIfTrue="1" operator="lessThan">
      <formula>0</formula>
    </cfRule>
  </conditionalFormatting>
  <conditionalFormatting sqref="U50">
    <cfRule type="cellIs" dxfId="328" priority="307" stopIfTrue="1" operator="lessThan">
      <formula>0</formula>
    </cfRule>
  </conditionalFormatting>
  <conditionalFormatting sqref="V24:W24">
    <cfRule type="cellIs" dxfId="327" priority="306" stopIfTrue="1" operator="lessThan">
      <formula>0</formula>
    </cfRule>
  </conditionalFormatting>
  <conditionalFormatting sqref="V27:W27">
    <cfRule type="cellIs" dxfId="326" priority="305" stopIfTrue="1" operator="lessThan">
      <formula>0</formula>
    </cfRule>
  </conditionalFormatting>
  <conditionalFormatting sqref="V31:W31">
    <cfRule type="cellIs" dxfId="325" priority="304" stopIfTrue="1" operator="lessThan">
      <formula>0</formula>
    </cfRule>
  </conditionalFormatting>
  <conditionalFormatting sqref="V35:W35">
    <cfRule type="cellIs" dxfId="324" priority="303" stopIfTrue="1" operator="lessThan">
      <formula>0</formula>
    </cfRule>
  </conditionalFormatting>
  <conditionalFormatting sqref="V39:W39">
    <cfRule type="cellIs" dxfId="323" priority="302" stopIfTrue="1" operator="lessThan">
      <formula>0</formula>
    </cfRule>
  </conditionalFormatting>
  <conditionalFormatting sqref="V42:W42">
    <cfRule type="cellIs" dxfId="322" priority="301" stopIfTrue="1" operator="lessThan">
      <formula>0</formula>
    </cfRule>
  </conditionalFormatting>
  <conditionalFormatting sqref="U36">
    <cfRule type="cellIs" dxfId="321" priority="300" stopIfTrue="1" operator="lessThan">
      <formula>0</formula>
    </cfRule>
  </conditionalFormatting>
  <conditionalFormatting sqref="V36:W36">
    <cfRule type="cellIs" dxfId="320" priority="299" stopIfTrue="1" operator="lessThan">
      <formula>0</formula>
    </cfRule>
  </conditionalFormatting>
  <conditionalFormatting sqref="U45">
    <cfRule type="cellIs" dxfId="319" priority="298" stopIfTrue="1" operator="lessThan">
      <formula>0</formula>
    </cfRule>
  </conditionalFormatting>
  <conditionalFormatting sqref="V45:W45">
    <cfRule type="cellIs" dxfId="318" priority="297" stopIfTrue="1" operator="lessThan">
      <formula>0</formula>
    </cfRule>
  </conditionalFormatting>
  <conditionalFormatting sqref="U46">
    <cfRule type="cellIs" dxfId="317" priority="296" stopIfTrue="1" operator="lessThan">
      <formula>0</formula>
    </cfRule>
  </conditionalFormatting>
  <conditionalFormatting sqref="V46:W46">
    <cfRule type="cellIs" dxfId="316" priority="295" stopIfTrue="1" operator="lessThan">
      <formula>0</formula>
    </cfRule>
  </conditionalFormatting>
  <conditionalFormatting sqref="U49">
    <cfRule type="cellIs" dxfId="315" priority="294" stopIfTrue="1" operator="lessThan">
      <formula>0</formula>
    </cfRule>
  </conditionalFormatting>
  <conditionalFormatting sqref="V49:W49">
    <cfRule type="cellIs" dxfId="314" priority="293" stopIfTrue="1" operator="lessThan">
      <formula>0</formula>
    </cfRule>
  </conditionalFormatting>
  <conditionalFormatting sqref="U51">
    <cfRule type="cellIs" dxfId="313" priority="292" stopIfTrue="1" operator="lessThan">
      <formula>0</formula>
    </cfRule>
  </conditionalFormatting>
  <conditionalFormatting sqref="V51:W51">
    <cfRule type="cellIs" dxfId="312" priority="291" stopIfTrue="1" operator="lessThan">
      <formula>0</formula>
    </cfRule>
  </conditionalFormatting>
  <conditionalFormatting sqref="U52">
    <cfRule type="cellIs" dxfId="311" priority="290" stopIfTrue="1" operator="lessThan">
      <formula>0</formula>
    </cfRule>
  </conditionalFormatting>
  <conditionalFormatting sqref="V52:W52">
    <cfRule type="cellIs" dxfId="310" priority="289" stopIfTrue="1" operator="lessThan">
      <formula>0</formula>
    </cfRule>
  </conditionalFormatting>
  <conditionalFormatting sqref="U53">
    <cfRule type="cellIs" dxfId="309" priority="288" stopIfTrue="1" operator="lessThan">
      <formula>0</formula>
    </cfRule>
  </conditionalFormatting>
  <conditionalFormatting sqref="V53:W53">
    <cfRule type="cellIs" dxfId="308" priority="287" stopIfTrue="1" operator="lessThan">
      <formula>0</formula>
    </cfRule>
  </conditionalFormatting>
  <conditionalFormatting sqref="X23">
    <cfRule type="cellIs" dxfId="307" priority="286" stopIfTrue="1" operator="lessThan">
      <formula>0</formula>
    </cfRule>
  </conditionalFormatting>
  <conditionalFormatting sqref="X26">
    <cfRule type="cellIs" dxfId="306" priority="285" stopIfTrue="1" operator="lessThan">
      <formula>0</formula>
    </cfRule>
  </conditionalFormatting>
  <conditionalFormatting sqref="X28">
    <cfRule type="cellIs" dxfId="305" priority="284" stopIfTrue="1" operator="lessThan">
      <formula>0</formula>
    </cfRule>
  </conditionalFormatting>
  <conditionalFormatting sqref="X30">
    <cfRule type="cellIs" dxfId="304" priority="283" stopIfTrue="1" operator="lessThan">
      <formula>0</formula>
    </cfRule>
  </conditionalFormatting>
  <conditionalFormatting sqref="X32">
    <cfRule type="cellIs" dxfId="303" priority="282" stopIfTrue="1" operator="lessThan">
      <formula>0</formula>
    </cfRule>
  </conditionalFormatting>
  <conditionalFormatting sqref="X34">
    <cfRule type="cellIs" dxfId="302" priority="281" stopIfTrue="1" operator="lessThan">
      <formula>0</formula>
    </cfRule>
  </conditionalFormatting>
  <conditionalFormatting sqref="X38">
    <cfRule type="cellIs" dxfId="301" priority="280" stopIfTrue="1" operator="lessThan">
      <formula>0</formula>
    </cfRule>
  </conditionalFormatting>
  <conditionalFormatting sqref="X41">
    <cfRule type="cellIs" dxfId="300" priority="279" stopIfTrue="1" operator="lessThan">
      <formula>0</formula>
    </cfRule>
  </conditionalFormatting>
  <conditionalFormatting sqref="X43">
    <cfRule type="cellIs" dxfId="299" priority="278" stopIfTrue="1" operator="lessThan">
      <formula>0</formula>
    </cfRule>
  </conditionalFormatting>
  <conditionalFormatting sqref="X47">
    <cfRule type="cellIs" dxfId="298" priority="277" stopIfTrue="1" operator="lessThan">
      <formula>0</formula>
    </cfRule>
  </conditionalFormatting>
  <conditionalFormatting sqref="X50">
    <cfRule type="cellIs" dxfId="297" priority="276" stopIfTrue="1" operator="lessThan">
      <formula>0</formula>
    </cfRule>
  </conditionalFormatting>
  <conditionalFormatting sqref="Y24:Z24">
    <cfRule type="cellIs" dxfId="296" priority="275" stopIfTrue="1" operator="lessThan">
      <formula>0</formula>
    </cfRule>
  </conditionalFormatting>
  <conditionalFormatting sqref="Y27:Z27">
    <cfRule type="cellIs" dxfId="295" priority="274" stopIfTrue="1" operator="lessThan">
      <formula>0</formula>
    </cfRule>
  </conditionalFormatting>
  <conditionalFormatting sqref="Y31:Z31">
    <cfRule type="cellIs" dxfId="294" priority="273" stopIfTrue="1" operator="lessThan">
      <formula>0</formula>
    </cfRule>
  </conditionalFormatting>
  <conditionalFormatting sqref="Y35:Z35">
    <cfRule type="cellIs" dxfId="293" priority="272" stopIfTrue="1" operator="lessThan">
      <formula>0</formula>
    </cfRule>
  </conditionalFormatting>
  <conditionalFormatting sqref="Y39:Z39">
    <cfRule type="cellIs" dxfId="292" priority="271" stopIfTrue="1" operator="lessThan">
      <formula>0</formula>
    </cfRule>
  </conditionalFormatting>
  <conditionalFormatting sqref="Y42:Z42">
    <cfRule type="cellIs" dxfId="291" priority="270" stopIfTrue="1" operator="lessThan">
      <formula>0</formula>
    </cfRule>
  </conditionalFormatting>
  <conditionalFormatting sqref="X36">
    <cfRule type="cellIs" dxfId="290" priority="269" stopIfTrue="1" operator="lessThan">
      <formula>0</formula>
    </cfRule>
  </conditionalFormatting>
  <conditionalFormatting sqref="Y36:Z36">
    <cfRule type="cellIs" dxfId="289" priority="268" stopIfTrue="1" operator="lessThan">
      <formula>0</formula>
    </cfRule>
  </conditionalFormatting>
  <conditionalFormatting sqref="X45">
    <cfRule type="cellIs" dxfId="288" priority="267" stopIfTrue="1" operator="lessThan">
      <formula>0</formula>
    </cfRule>
  </conditionalFormatting>
  <conditionalFormatting sqref="Y45:Z45">
    <cfRule type="cellIs" dxfId="287" priority="266" stopIfTrue="1" operator="lessThan">
      <formula>0</formula>
    </cfRule>
  </conditionalFormatting>
  <conditionalFormatting sqref="X46">
    <cfRule type="cellIs" dxfId="286" priority="265" stopIfTrue="1" operator="lessThan">
      <formula>0</formula>
    </cfRule>
  </conditionalFormatting>
  <conditionalFormatting sqref="Y46:Z46">
    <cfRule type="cellIs" dxfId="285" priority="264" stopIfTrue="1" operator="lessThan">
      <formula>0</formula>
    </cfRule>
  </conditionalFormatting>
  <conditionalFormatting sqref="X49">
    <cfRule type="cellIs" dxfId="284" priority="263" stopIfTrue="1" operator="lessThan">
      <formula>0</formula>
    </cfRule>
  </conditionalFormatting>
  <conditionalFormatting sqref="Y49:Z49">
    <cfRule type="cellIs" dxfId="283" priority="262" stopIfTrue="1" operator="lessThan">
      <formula>0</formula>
    </cfRule>
  </conditionalFormatting>
  <conditionalFormatting sqref="X51">
    <cfRule type="cellIs" dxfId="282" priority="261" stopIfTrue="1" operator="lessThan">
      <formula>0</formula>
    </cfRule>
  </conditionalFormatting>
  <conditionalFormatting sqref="Y51:Z51">
    <cfRule type="cellIs" dxfId="281" priority="260" stopIfTrue="1" operator="lessThan">
      <formula>0</formula>
    </cfRule>
  </conditionalFormatting>
  <conditionalFormatting sqref="X52">
    <cfRule type="cellIs" dxfId="280" priority="259" stopIfTrue="1" operator="lessThan">
      <formula>0</formula>
    </cfRule>
  </conditionalFormatting>
  <conditionalFormatting sqref="Y52:Z52">
    <cfRule type="cellIs" dxfId="279" priority="258" stopIfTrue="1" operator="lessThan">
      <formula>0</formula>
    </cfRule>
  </conditionalFormatting>
  <conditionalFormatting sqref="X53">
    <cfRule type="cellIs" dxfId="278" priority="257" stopIfTrue="1" operator="lessThan">
      <formula>0</formula>
    </cfRule>
  </conditionalFormatting>
  <conditionalFormatting sqref="Y53:Z53">
    <cfRule type="cellIs" dxfId="277" priority="256" stopIfTrue="1" operator="lessThan">
      <formula>0</formula>
    </cfRule>
  </conditionalFormatting>
  <conditionalFormatting sqref="AA23">
    <cfRule type="cellIs" dxfId="276" priority="255" stopIfTrue="1" operator="lessThan">
      <formula>0</formula>
    </cfRule>
  </conditionalFormatting>
  <conditionalFormatting sqref="AA26">
    <cfRule type="cellIs" dxfId="275" priority="254" stopIfTrue="1" operator="lessThan">
      <formula>0</formula>
    </cfRule>
  </conditionalFormatting>
  <conditionalFormatting sqref="AA28">
    <cfRule type="cellIs" dxfId="274" priority="253" stopIfTrue="1" operator="lessThan">
      <formula>0</formula>
    </cfRule>
  </conditionalFormatting>
  <conditionalFormatting sqref="AA30">
    <cfRule type="cellIs" dxfId="273" priority="252" stopIfTrue="1" operator="lessThan">
      <formula>0</formula>
    </cfRule>
  </conditionalFormatting>
  <conditionalFormatting sqref="AA32">
    <cfRule type="cellIs" dxfId="272" priority="251" stopIfTrue="1" operator="lessThan">
      <formula>0</formula>
    </cfRule>
  </conditionalFormatting>
  <conditionalFormatting sqref="AA34">
    <cfRule type="cellIs" dxfId="271" priority="250" stopIfTrue="1" operator="lessThan">
      <formula>0</formula>
    </cfRule>
  </conditionalFormatting>
  <conditionalFormatting sqref="AA38">
    <cfRule type="cellIs" dxfId="270" priority="249" stopIfTrue="1" operator="lessThan">
      <formula>0</formula>
    </cfRule>
  </conditionalFormatting>
  <conditionalFormatting sqref="AA41">
    <cfRule type="cellIs" dxfId="269" priority="248" stopIfTrue="1" operator="lessThan">
      <formula>0</formula>
    </cfRule>
  </conditionalFormatting>
  <conditionalFormatting sqref="AA43">
    <cfRule type="cellIs" dxfId="268" priority="247" stopIfTrue="1" operator="lessThan">
      <formula>0</formula>
    </cfRule>
  </conditionalFormatting>
  <conditionalFormatting sqref="AA47">
    <cfRule type="cellIs" dxfId="267" priority="246" stopIfTrue="1" operator="lessThan">
      <formula>0</formula>
    </cfRule>
  </conditionalFormatting>
  <conditionalFormatting sqref="AA50">
    <cfRule type="cellIs" dxfId="266" priority="245" stopIfTrue="1" operator="lessThan">
      <formula>0</formula>
    </cfRule>
  </conditionalFormatting>
  <conditionalFormatting sqref="AB24:AC24">
    <cfRule type="cellIs" dxfId="265" priority="244" stopIfTrue="1" operator="lessThan">
      <formula>0</formula>
    </cfRule>
  </conditionalFormatting>
  <conditionalFormatting sqref="AB27:AC27">
    <cfRule type="cellIs" dxfId="264" priority="243" stopIfTrue="1" operator="lessThan">
      <formula>0</formula>
    </cfRule>
  </conditionalFormatting>
  <conditionalFormatting sqref="AB31:AC31">
    <cfRule type="cellIs" dxfId="263" priority="242" stopIfTrue="1" operator="lessThan">
      <formula>0</formula>
    </cfRule>
  </conditionalFormatting>
  <conditionalFormatting sqref="AB35:AC35">
    <cfRule type="cellIs" dxfId="262" priority="241" stopIfTrue="1" operator="lessThan">
      <formula>0</formula>
    </cfRule>
  </conditionalFormatting>
  <conditionalFormatting sqref="AB39:AC39">
    <cfRule type="cellIs" dxfId="261" priority="240" stopIfTrue="1" operator="lessThan">
      <formula>0</formula>
    </cfRule>
  </conditionalFormatting>
  <conditionalFormatting sqref="AB42:AC42">
    <cfRule type="cellIs" dxfId="260" priority="239" stopIfTrue="1" operator="lessThan">
      <formula>0</formula>
    </cfRule>
  </conditionalFormatting>
  <conditionalFormatting sqref="AA36">
    <cfRule type="cellIs" dxfId="259" priority="238" stopIfTrue="1" operator="lessThan">
      <formula>0</formula>
    </cfRule>
  </conditionalFormatting>
  <conditionalFormatting sqref="AB36:AC36">
    <cfRule type="cellIs" dxfId="258" priority="237" stopIfTrue="1" operator="lessThan">
      <formula>0</formula>
    </cfRule>
  </conditionalFormatting>
  <conditionalFormatting sqref="AA45">
    <cfRule type="cellIs" dxfId="257" priority="236" stopIfTrue="1" operator="lessThan">
      <formula>0</formula>
    </cfRule>
  </conditionalFormatting>
  <conditionalFormatting sqref="AB45:AC45">
    <cfRule type="cellIs" dxfId="256" priority="235" stopIfTrue="1" operator="lessThan">
      <formula>0</formula>
    </cfRule>
  </conditionalFormatting>
  <conditionalFormatting sqref="AA46">
    <cfRule type="cellIs" dxfId="255" priority="234" stopIfTrue="1" operator="lessThan">
      <formula>0</formula>
    </cfRule>
  </conditionalFormatting>
  <conditionalFormatting sqref="AB46:AC46">
    <cfRule type="cellIs" dxfId="254" priority="233" stopIfTrue="1" operator="lessThan">
      <formula>0</formula>
    </cfRule>
  </conditionalFormatting>
  <conditionalFormatting sqref="AA49">
    <cfRule type="cellIs" dxfId="253" priority="232" stopIfTrue="1" operator="lessThan">
      <formula>0</formula>
    </cfRule>
  </conditionalFormatting>
  <conditionalFormatting sqref="AB49:AC49">
    <cfRule type="cellIs" dxfId="252" priority="231" stopIfTrue="1" operator="lessThan">
      <formula>0</formula>
    </cfRule>
  </conditionalFormatting>
  <conditionalFormatting sqref="AA51">
    <cfRule type="cellIs" dxfId="251" priority="230" stopIfTrue="1" operator="lessThan">
      <formula>0</formula>
    </cfRule>
  </conditionalFormatting>
  <conditionalFormatting sqref="AB51:AC51">
    <cfRule type="cellIs" dxfId="250" priority="229" stopIfTrue="1" operator="lessThan">
      <formula>0</formula>
    </cfRule>
  </conditionalFormatting>
  <conditionalFormatting sqref="AA52">
    <cfRule type="cellIs" dxfId="249" priority="228" stopIfTrue="1" operator="lessThan">
      <formula>0</formula>
    </cfRule>
  </conditionalFormatting>
  <conditionalFormatting sqref="AB52:AC52">
    <cfRule type="cellIs" dxfId="248" priority="227" stopIfTrue="1" operator="lessThan">
      <formula>0</formula>
    </cfRule>
  </conditionalFormatting>
  <conditionalFormatting sqref="AA53">
    <cfRule type="cellIs" dxfId="247" priority="226" stopIfTrue="1" operator="lessThan">
      <formula>0</formula>
    </cfRule>
  </conditionalFormatting>
  <conditionalFormatting sqref="AB53:AC53">
    <cfRule type="cellIs" dxfId="246" priority="225" stopIfTrue="1" operator="lessThan">
      <formula>0</formula>
    </cfRule>
  </conditionalFormatting>
  <conditionalFormatting sqref="AN23">
    <cfRule type="cellIs" dxfId="245" priority="224" stopIfTrue="1" operator="lessThan">
      <formula>0</formula>
    </cfRule>
  </conditionalFormatting>
  <conditionalFormatting sqref="AN26">
    <cfRule type="cellIs" dxfId="244" priority="223" stopIfTrue="1" operator="lessThan">
      <formula>0</formula>
    </cfRule>
  </conditionalFormatting>
  <conditionalFormatting sqref="AN28">
    <cfRule type="cellIs" dxfId="243" priority="222" stopIfTrue="1" operator="lessThan">
      <formula>0</formula>
    </cfRule>
  </conditionalFormatting>
  <conditionalFormatting sqref="AN30">
    <cfRule type="cellIs" dxfId="242" priority="221" stopIfTrue="1" operator="lessThan">
      <formula>0</formula>
    </cfRule>
  </conditionalFormatting>
  <conditionalFormatting sqref="AN32">
    <cfRule type="cellIs" dxfId="241" priority="220" stopIfTrue="1" operator="lessThan">
      <formula>0</formula>
    </cfRule>
  </conditionalFormatting>
  <conditionalFormatting sqref="AN34">
    <cfRule type="cellIs" dxfId="240" priority="219" stopIfTrue="1" operator="lessThan">
      <formula>0</formula>
    </cfRule>
  </conditionalFormatting>
  <conditionalFormatting sqref="AN38">
    <cfRule type="cellIs" dxfId="239" priority="218" stopIfTrue="1" operator="lessThan">
      <formula>0</formula>
    </cfRule>
  </conditionalFormatting>
  <conditionalFormatting sqref="AN41">
    <cfRule type="cellIs" dxfId="238" priority="217" stopIfTrue="1" operator="lessThan">
      <formula>0</formula>
    </cfRule>
  </conditionalFormatting>
  <conditionalFormatting sqref="AN43">
    <cfRule type="cellIs" dxfId="237" priority="216" stopIfTrue="1" operator="lessThan">
      <formula>0</formula>
    </cfRule>
  </conditionalFormatting>
  <conditionalFormatting sqref="AN47">
    <cfRule type="cellIs" dxfId="236" priority="215" stopIfTrue="1" operator="lessThan">
      <formula>0</formula>
    </cfRule>
  </conditionalFormatting>
  <conditionalFormatting sqref="AN50">
    <cfRule type="cellIs" dxfId="235" priority="214" stopIfTrue="1" operator="lessThan">
      <formula>0</formula>
    </cfRule>
  </conditionalFormatting>
  <conditionalFormatting sqref="AO24:AR24">
    <cfRule type="cellIs" dxfId="234" priority="213" stopIfTrue="1" operator="lessThan">
      <formula>0</formula>
    </cfRule>
  </conditionalFormatting>
  <conditionalFormatting sqref="AO27:AR27">
    <cfRule type="cellIs" dxfId="233" priority="212" stopIfTrue="1" operator="lessThan">
      <formula>0</formula>
    </cfRule>
  </conditionalFormatting>
  <conditionalFormatting sqref="AO31:AR31">
    <cfRule type="cellIs" dxfId="232" priority="211" stopIfTrue="1" operator="lessThan">
      <formula>0</formula>
    </cfRule>
  </conditionalFormatting>
  <conditionalFormatting sqref="AO35:AR35">
    <cfRule type="cellIs" dxfId="231" priority="210" stopIfTrue="1" operator="lessThan">
      <formula>0</formula>
    </cfRule>
  </conditionalFormatting>
  <conditionalFormatting sqref="AO39:AR39">
    <cfRule type="cellIs" dxfId="230" priority="209" stopIfTrue="1" operator="lessThan">
      <formula>0</formula>
    </cfRule>
  </conditionalFormatting>
  <conditionalFormatting sqref="AO42:AR42">
    <cfRule type="cellIs" dxfId="229" priority="208" stopIfTrue="1" operator="lessThan">
      <formula>0</formula>
    </cfRule>
  </conditionalFormatting>
  <conditionalFormatting sqref="AN36">
    <cfRule type="cellIs" dxfId="228" priority="207" stopIfTrue="1" operator="lessThan">
      <formula>0</formula>
    </cfRule>
  </conditionalFormatting>
  <conditionalFormatting sqref="AO36:AR36">
    <cfRule type="cellIs" dxfId="227" priority="206" stopIfTrue="1" operator="lessThan">
      <formula>0</formula>
    </cfRule>
  </conditionalFormatting>
  <conditionalFormatting sqref="AN45">
    <cfRule type="cellIs" dxfId="226" priority="205" stopIfTrue="1" operator="lessThan">
      <formula>0</formula>
    </cfRule>
  </conditionalFormatting>
  <conditionalFormatting sqref="AO45:AR45">
    <cfRule type="cellIs" dxfId="225" priority="204" stopIfTrue="1" operator="lessThan">
      <formula>0</formula>
    </cfRule>
  </conditionalFormatting>
  <conditionalFormatting sqref="AN46">
    <cfRule type="cellIs" dxfId="224" priority="203" stopIfTrue="1" operator="lessThan">
      <formula>0</formula>
    </cfRule>
  </conditionalFormatting>
  <conditionalFormatting sqref="AO46:AR46">
    <cfRule type="cellIs" dxfId="223" priority="202" stopIfTrue="1" operator="lessThan">
      <formula>0</formula>
    </cfRule>
  </conditionalFormatting>
  <conditionalFormatting sqref="AN49">
    <cfRule type="cellIs" dxfId="222" priority="201" stopIfTrue="1" operator="lessThan">
      <formula>0</formula>
    </cfRule>
  </conditionalFormatting>
  <conditionalFormatting sqref="AO49:AR49">
    <cfRule type="cellIs" dxfId="221" priority="200" stopIfTrue="1" operator="lessThan">
      <formula>0</formula>
    </cfRule>
  </conditionalFormatting>
  <conditionalFormatting sqref="AN51">
    <cfRule type="cellIs" dxfId="220" priority="199" stopIfTrue="1" operator="lessThan">
      <formula>0</formula>
    </cfRule>
  </conditionalFormatting>
  <conditionalFormatting sqref="AO51:AR51">
    <cfRule type="cellIs" dxfId="219" priority="198" stopIfTrue="1" operator="lessThan">
      <formula>0</formula>
    </cfRule>
  </conditionalFormatting>
  <conditionalFormatting sqref="AN52">
    <cfRule type="cellIs" dxfId="218" priority="197" stopIfTrue="1" operator="lessThan">
      <formula>0</formula>
    </cfRule>
  </conditionalFormatting>
  <conditionalFormatting sqref="AO52:AR52">
    <cfRule type="cellIs" dxfId="217" priority="196" stopIfTrue="1" operator="lessThan">
      <formula>0</formula>
    </cfRule>
  </conditionalFormatting>
  <conditionalFormatting sqref="AN53">
    <cfRule type="cellIs" dxfId="216" priority="195" stopIfTrue="1" operator="lessThan">
      <formula>0</formula>
    </cfRule>
  </conditionalFormatting>
  <conditionalFormatting sqref="AO53:AR53">
    <cfRule type="cellIs" dxfId="215" priority="194" stopIfTrue="1" operator="lessThan">
      <formula>0</formula>
    </cfRule>
  </conditionalFormatting>
  <conditionalFormatting sqref="AD23">
    <cfRule type="cellIs" dxfId="214" priority="193" stopIfTrue="1" operator="lessThan">
      <formula>0</formula>
    </cfRule>
  </conditionalFormatting>
  <conditionalFormatting sqref="AD26">
    <cfRule type="cellIs" dxfId="213" priority="192" stopIfTrue="1" operator="lessThan">
      <formula>0</formula>
    </cfRule>
  </conditionalFormatting>
  <conditionalFormatting sqref="AD28">
    <cfRule type="cellIs" dxfId="212" priority="191" stopIfTrue="1" operator="lessThan">
      <formula>0</formula>
    </cfRule>
  </conditionalFormatting>
  <conditionalFormatting sqref="AD30">
    <cfRule type="cellIs" dxfId="211" priority="190" stopIfTrue="1" operator="lessThan">
      <formula>0</formula>
    </cfRule>
  </conditionalFormatting>
  <conditionalFormatting sqref="AD32">
    <cfRule type="cellIs" dxfId="210" priority="189" stopIfTrue="1" operator="lessThan">
      <formula>0</formula>
    </cfRule>
  </conditionalFormatting>
  <conditionalFormatting sqref="AD34">
    <cfRule type="cellIs" dxfId="209" priority="188" stopIfTrue="1" operator="lessThan">
      <formula>0</formula>
    </cfRule>
  </conditionalFormatting>
  <conditionalFormatting sqref="AD38">
    <cfRule type="cellIs" dxfId="208" priority="187" stopIfTrue="1" operator="lessThan">
      <formula>0</formula>
    </cfRule>
  </conditionalFormatting>
  <conditionalFormatting sqref="AD41">
    <cfRule type="cellIs" dxfId="207" priority="186" stopIfTrue="1" operator="lessThan">
      <formula>0</formula>
    </cfRule>
  </conditionalFormatting>
  <conditionalFormatting sqref="AD47">
    <cfRule type="cellIs" dxfId="206" priority="184" stopIfTrue="1" operator="lessThan">
      <formula>0</formula>
    </cfRule>
  </conditionalFormatting>
  <conditionalFormatting sqref="AD50">
    <cfRule type="cellIs" dxfId="205" priority="183" stopIfTrue="1" operator="lessThan">
      <formula>0</formula>
    </cfRule>
  </conditionalFormatting>
  <conditionalFormatting sqref="AD36">
    <cfRule type="cellIs" dxfId="204" priority="182" stopIfTrue="1" operator="lessThan">
      <formula>0</formula>
    </cfRule>
  </conditionalFormatting>
  <conditionalFormatting sqref="AD45">
    <cfRule type="cellIs" dxfId="203" priority="181" stopIfTrue="1" operator="lessThan">
      <formula>0</formula>
    </cfRule>
  </conditionalFormatting>
  <conditionalFormatting sqref="AD46">
    <cfRule type="cellIs" dxfId="202" priority="180" stopIfTrue="1" operator="lessThan">
      <formula>0</formula>
    </cfRule>
  </conditionalFormatting>
  <conditionalFormatting sqref="AD49">
    <cfRule type="cellIs" dxfId="201" priority="179" stopIfTrue="1" operator="lessThan">
      <formula>0</formula>
    </cfRule>
  </conditionalFormatting>
  <conditionalFormatting sqref="AD51">
    <cfRule type="cellIs" dxfId="200" priority="178" stopIfTrue="1" operator="lessThan">
      <formula>0</formula>
    </cfRule>
  </conditionalFormatting>
  <conditionalFormatting sqref="AD52">
    <cfRule type="cellIs" dxfId="199" priority="177" stopIfTrue="1" operator="lessThan">
      <formula>0</formula>
    </cfRule>
  </conditionalFormatting>
  <conditionalFormatting sqref="AD53">
    <cfRule type="cellIs" dxfId="198" priority="176" stopIfTrue="1" operator="lessThan">
      <formula>0</formula>
    </cfRule>
  </conditionalFormatting>
  <conditionalFormatting sqref="AD56">
    <cfRule type="cellIs" dxfId="197" priority="175" stopIfTrue="1" operator="lessThan">
      <formula>0</formula>
    </cfRule>
  </conditionalFormatting>
  <conditionalFormatting sqref="AD57">
    <cfRule type="cellIs" dxfId="196" priority="174" stopIfTrue="1" operator="lessThan">
      <formula>0</formula>
    </cfRule>
  </conditionalFormatting>
  <conditionalFormatting sqref="AI23">
    <cfRule type="cellIs" dxfId="195" priority="173" stopIfTrue="1" operator="lessThan">
      <formula>0</formula>
    </cfRule>
  </conditionalFormatting>
  <conditionalFormatting sqref="AI26">
    <cfRule type="cellIs" dxfId="194" priority="172" stopIfTrue="1" operator="lessThan">
      <formula>0</formula>
    </cfRule>
  </conditionalFormatting>
  <conditionalFormatting sqref="AI28">
    <cfRule type="cellIs" dxfId="193" priority="171" stopIfTrue="1" operator="lessThan">
      <formula>0</formula>
    </cfRule>
  </conditionalFormatting>
  <conditionalFormatting sqref="AI30">
    <cfRule type="cellIs" dxfId="192" priority="170" stopIfTrue="1" operator="lessThan">
      <formula>0</formula>
    </cfRule>
  </conditionalFormatting>
  <conditionalFormatting sqref="AI32">
    <cfRule type="cellIs" dxfId="191" priority="169" stopIfTrue="1" operator="lessThan">
      <formula>0</formula>
    </cfRule>
  </conditionalFormatting>
  <conditionalFormatting sqref="AI34">
    <cfRule type="cellIs" dxfId="190" priority="168" stopIfTrue="1" operator="lessThan">
      <formula>0</formula>
    </cfRule>
  </conditionalFormatting>
  <conditionalFormatting sqref="AI38">
    <cfRule type="cellIs" dxfId="189" priority="167" stopIfTrue="1" operator="lessThan">
      <formula>0</formula>
    </cfRule>
  </conditionalFormatting>
  <conditionalFormatting sqref="AI41">
    <cfRule type="cellIs" dxfId="188" priority="166" stopIfTrue="1" operator="lessThan">
      <formula>0</formula>
    </cfRule>
  </conditionalFormatting>
  <conditionalFormatting sqref="AI43">
    <cfRule type="cellIs" dxfId="187" priority="165" stopIfTrue="1" operator="lessThan">
      <formula>0</formula>
    </cfRule>
  </conditionalFormatting>
  <conditionalFormatting sqref="AI47">
    <cfRule type="cellIs" dxfId="186" priority="164" stopIfTrue="1" operator="lessThan">
      <formula>0</formula>
    </cfRule>
  </conditionalFormatting>
  <conditionalFormatting sqref="AI50">
    <cfRule type="cellIs" dxfId="185" priority="163" stopIfTrue="1" operator="lessThan">
      <formula>0</formula>
    </cfRule>
  </conditionalFormatting>
  <conditionalFormatting sqref="AI36">
    <cfRule type="cellIs" dxfId="184" priority="162" stopIfTrue="1" operator="lessThan">
      <formula>0</formula>
    </cfRule>
  </conditionalFormatting>
  <conditionalFormatting sqref="AI45">
    <cfRule type="cellIs" dxfId="183" priority="161" stopIfTrue="1" operator="lessThan">
      <formula>0</formula>
    </cfRule>
  </conditionalFormatting>
  <conditionalFormatting sqref="AI46">
    <cfRule type="cellIs" dxfId="182" priority="160" stopIfTrue="1" operator="lessThan">
      <formula>0</formula>
    </cfRule>
  </conditionalFormatting>
  <conditionalFormatting sqref="AI49">
    <cfRule type="cellIs" dxfId="181" priority="159" stopIfTrue="1" operator="lessThan">
      <formula>0</formula>
    </cfRule>
  </conditionalFormatting>
  <conditionalFormatting sqref="AI51">
    <cfRule type="cellIs" dxfId="180" priority="158" stopIfTrue="1" operator="lessThan">
      <formula>0</formula>
    </cfRule>
  </conditionalFormatting>
  <conditionalFormatting sqref="AI52">
    <cfRule type="cellIs" dxfId="179" priority="157" stopIfTrue="1" operator="lessThan">
      <formula>0</formula>
    </cfRule>
  </conditionalFormatting>
  <conditionalFormatting sqref="AI53">
    <cfRule type="cellIs" dxfId="178" priority="156" stopIfTrue="1" operator="lessThan">
      <formula>0</formula>
    </cfRule>
  </conditionalFormatting>
  <conditionalFormatting sqref="AI56">
    <cfRule type="cellIs" dxfId="177" priority="155" stopIfTrue="1" operator="lessThan">
      <formula>0</formula>
    </cfRule>
  </conditionalFormatting>
  <conditionalFormatting sqref="AI57">
    <cfRule type="cellIs" dxfId="176" priority="154" stopIfTrue="1" operator="lessThan">
      <formula>0</formula>
    </cfRule>
  </conditionalFormatting>
  <conditionalFormatting sqref="AN56">
    <cfRule type="cellIs" dxfId="175" priority="153" stopIfTrue="1" operator="lessThan">
      <formula>0</formula>
    </cfRule>
  </conditionalFormatting>
  <conditionalFormatting sqref="AO56:AR56">
    <cfRule type="cellIs" dxfId="174" priority="152" stopIfTrue="1" operator="lessThan">
      <formula>0</formula>
    </cfRule>
  </conditionalFormatting>
  <conditionalFormatting sqref="AN57">
    <cfRule type="cellIs" dxfId="173" priority="151" stopIfTrue="1" operator="lessThan">
      <formula>0</formula>
    </cfRule>
  </conditionalFormatting>
  <conditionalFormatting sqref="AO57:AR57">
    <cfRule type="cellIs" dxfId="172" priority="150" stopIfTrue="1" operator="lessThan">
      <formula>0</formula>
    </cfRule>
  </conditionalFormatting>
  <conditionalFormatting sqref="J56">
    <cfRule type="cellIs" dxfId="171" priority="149" stopIfTrue="1" operator="lessThan">
      <formula>0</formula>
    </cfRule>
  </conditionalFormatting>
  <conditionalFormatting sqref="K56:O56">
    <cfRule type="cellIs" dxfId="170" priority="148" stopIfTrue="1" operator="lessThan">
      <formula>0</formula>
    </cfRule>
  </conditionalFormatting>
  <conditionalFormatting sqref="J57">
    <cfRule type="cellIs" dxfId="169" priority="147" stopIfTrue="1" operator="lessThan">
      <formula>0</formula>
    </cfRule>
  </conditionalFormatting>
  <conditionalFormatting sqref="K57:O57">
    <cfRule type="cellIs" dxfId="168" priority="146" stopIfTrue="1" operator="lessThan">
      <formula>0</formula>
    </cfRule>
  </conditionalFormatting>
  <conditionalFormatting sqref="P56">
    <cfRule type="cellIs" dxfId="167" priority="145" stopIfTrue="1" operator="lessThan">
      <formula>0</formula>
    </cfRule>
  </conditionalFormatting>
  <conditionalFormatting sqref="Q56:W56">
    <cfRule type="cellIs" dxfId="166" priority="144" stopIfTrue="1" operator="lessThan">
      <formula>0</formula>
    </cfRule>
  </conditionalFormatting>
  <conditionalFormatting sqref="P57">
    <cfRule type="cellIs" dxfId="165" priority="143" stopIfTrue="1" operator="lessThan">
      <formula>0</formula>
    </cfRule>
  </conditionalFormatting>
  <conditionalFormatting sqref="Q57:W57">
    <cfRule type="cellIs" dxfId="164" priority="142" stopIfTrue="1" operator="lessThan">
      <formula>0</formula>
    </cfRule>
  </conditionalFormatting>
  <conditionalFormatting sqref="X56:Z56">
    <cfRule type="cellIs" dxfId="163" priority="141" stopIfTrue="1" operator="lessThan">
      <formula>0</formula>
    </cfRule>
  </conditionalFormatting>
  <conditionalFormatting sqref="X57:Z57">
    <cfRule type="cellIs" dxfId="162" priority="140" stopIfTrue="1" operator="lessThan">
      <formula>0</formula>
    </cfRule>
  </conditionalFormatting>
  <conditionalFormatting sqref="AA56:AC56">
    <cfRule type="cellIs" dxfId="161" priority="139" stopIfTrue="1" operator="lessThan">
      <formula>0</formula>
    </cfRule>
  </conditionalFormatting>
  <conditionalFormatting sqref="AA57:AC57">
    <cfRule type="cellIs" dxfId="160" priority="138" stopIfTrue="1" operator="lessThan">
      <formula>0</formula>
    </cfRule>
  </conditionalFormatting>
  <conditionalFormatting sqref="AV56">
    <cfRule type="cellIs" dxfId="159" priority="136" stopIfTrue="1" operator="lessThan">
      <formula>0</formula>
    </cfRule>
  </conditionalFormatting>
  <conditionalFormatting sqref="AV57">
    <cfRule type="cellIs" dxfId="158" priority="134" stopIfTrue="1" operator="lessThan">
      <formula>0</formula>
    </cfRule>
  </conditionalFormatting>
  <conditionalFormatting sqref="AU23">
    <cfRule type="cellIs" dxfId="157" priority="107" stopIfTrue="1" operator="lessThan">
      <formula>0</formula>
    </cfRule>
  </conditionalFormatting>
  <conditionalFormatting sqref="AT32">
    <cfRule type="cellIs" dxfId="156" priority="96" stopIfTrue="1" operator="lessThan">
      <formula>0</formula>
    </cfRule>
  </conditionalFormatting>
  <conditionalFormatting sqref="AU32">
    <cfRule type="cellIs" dxfId="155" priority="95" stopIfTrue="1" operator="lessThan">
      <formula>0</formula>
    </cfRule>
  </conditionalFormatting>
  <conditionalFormatting sqref="AS36">
    <cfRule type="cellIs" dxfId="154" priority="91" stopIfTrue="1" operator="lessThan">
      <formula>0</formula>
    </cfRule>
  </conditionalFormatting>
  <conditionalFormatting sqref="AT36">
    <cfRule type="cellIs" dxfId="153" priority="90" stopIfTrue="1" operator="lessThan">
      <formula>0</formula>
    </cfRule>
  </conditionalFormatting>
  <conditionalFormatting sqref="AU38">
    <cfRule type="cellIs" dxfId="152" priority="86" stopIfTrue="1" operator="lessThan">
      <formula>0</formula>
    </cfRule>
  </conditionalFormatting>
  <conditionalFormatting sqref="AS41">
    <cfRule type="cellIs" dxfId="151" priority="85" stopIfTrue="1" operator="lessThan">
      <formula>0</formula>
    </cfRule>
  </conditionalFormatting>
  <conditionalFormatting sqref="AT43">
    <cfRule type="cellIs" dxfId="150" priority="81" stopIfTrue="1" operator="lessThan">
      <formula>0</formula>
    </cfRule>
  </conditionalFormatting>
  <conditionalFormatting sqref="AU43">
    <cfRule type="cellIs" dxfId="149" priority="80" stopIfTrue="1" operator="lessThan">
      <formula>0</formula>
    </cfRule>
  </conditionalFormatting>
  <conditionalFormatting sqref="AS46">
    <cfRule type="cellIs" dxfId="148" priority="76" stopIfTrue="1" operator="lessThan">
      <formula>0</formula>
    </cfRule>
  </conditionalFormatting>
  <conditionalFormatting sqref="AT46">
    <cfRule type="cellIs" dxfId="147" priority="75" stopIfTrue="1" operator="lessThan">
      <formula>0</formula>
    </cfRule>
  </conditionalFormatting>
  <conditionalFormatting sqref="AS49">
    <cfRule type="cellIs" dxfId="146" priority="70" stopIfTrue="1" operator="lessThan">
      <formula>0</formula>
    </cfRule>
  </conditionalFormatting>
  <conditionalFormatting sqref="AT50">
    <cfRule type="cellIs" dxfId="145" priority="66" stopIfTrue="1" operator="lessThan">
      <formula>0</formula>
    </cfRule>
  </conditionalFormatting>
  <conditionalFormatting sqref="AU50">
    <cfRule type="cellIs" dxfId="144" priority="65" stopIfTrue="1" operator="lessThan">
      <formula>0</formula>
    </cfRule>
  </conditionalFormatting>
  <conditionalFormatting sqref="AS52">
    <cfRule type="cellIs" dxfId="143" priority="61" stopIfTrue="1" operator="lessThan">
      <formula>0</formula>
    </cfRule>
  </conditionalFormatting>
  <conditionalFormatting sqref="AU53">
    <cfRule type="cellIs" dxfId="142" priority="56" stopIfTrue="1" operator="lessThan">
      <formula>0</formula>
    </cfRule>
  </conditionalFormatting>
  <conditionalFormatting sqref="AS56">
    <cfRule type="cellIs" dxfId="141" priority="55" stopIfTrue="1" operator="lessThan">
      <formula>0</formula>
    </cfRule>
  </conditionalFormatting>
  <conditionalFormatting sqref="AU26">
    <cfRule type="cellIs" dxfId="140" priority="104" stopIfTrue="1" operator="lessThan">
      <formula>0</formula>
    </cfRule>
  </conditionalFormatting>
  <conditionalFormatting sqref="AU28">
    <cfRule type="cellIs" dxfId="139" priority="101" stopIfTrue="1" operator="lessThan">
      <formula>0</formula>
    </cfRule>
  </conditionalFormatting>
  <conditionalFormatting sqref="AS30">
    <cfRule type="cellIs" dxfId="138" priority="100" stopIfTrue="1" operator="lessThan">
      <formula>0</formula>
    </cfRule>
  </conditionalFormatting>
  <conditionalFormatting sqref="AT30">
    <cfRule type="cellIs" dxfId="137" priority="99" stopIfTrue="1" operator="lessThan">
      <formula>0</formula>
    </cfRule>
  </conditionalFormatting>
  <conditionalFormatting sqref="AU30">
    <cfRule type="cellIs" dxfId="136" priority="98" stopIfTrue="1" operator="lessThan">
      <formula>0</formula>
    </cfRule>
  </conditionalFormatting>
  <conditionalFormatting sqref="AS32">
    <cfRule type="cellIs" dxfId="135" priority="97" stopIfTrue="1" operator="lessThan">
      <formula>0</formula>
    </cfRule>
  </conditionalFormatting>
  <conditionalFormatting sqref="AS34">
    <cfRule type="cellIs" dxfId="134" priority="94" stopIfTrue="1" operator="lessThan">
      <formula>0</formula>
    </cfRule>
  </conditionalFormatting>
  <conditionalFormatting sqref="AT34">
    <cfRule type="cellIs" dxfId="133" priority="93" stopIfTrue="1" operator="lessThan">
      <formula>0</formula>
    </cfRule>
  </conditionalFormatting>
  <conditionalFormatting sqref="AU34">
    <cfRule type="cellIs" dxfId="132" priority="92" stopIfTrue="1" operator="lessThan">
      <formula>0</formula>
    </cfRule>
  </conditionalFormatting>
  <conditionalFormatting sqref="AU36">
    <cfRule type="cellIs" dxfId="131" priority="89" stopIfTrue="1" operator="lessThan">
      <formula>0</formula>
    </cfRule>
  </conditionalFormatting>
  <conditionalFormatting sqref="AS38">
    <cfRule type="cellIs" dxfId="130" priority="88" stopIfTrue="1" operator="lessThan">
      <formula>0</formula>
    </cfRule>
  </conditionalFormatting>
  <conditionalFormatting sqref="AT38">
    <cfRule type="cellIs" dxfId="129" priority="87" stopIfTrue="1" operator="lessThan">
      <formula>0</formula>
    </cfRule>
  </conditionalFormatting>
  <conditionalFormatting sqref="AT41">
    <cfRule type="cellIs" dxfId="128" priority="84" stopIfTrue="1" operator="lessThan">
      <formula>0</formula>
    </cfRule>
  </conditionalFormatting>
  <conditionalFormatting sqref="AU41">
    <cfRule type="cellIs" dxfId="127" priority="83" stopIfTrue="1" operator="lessThan">
      <formula>0</formula>
    </cfRule>
  </conditionalFormatting>
  <conditionalFormatting sqref="AS43">
    <cfRule type="cellIs" dxfId="126" priority="82" stopIfTrue="1" operator="lessThan">
      <formula>0</formula>
    </cfRule>
  </conditionalFormatting>
  <conditionalFormatting sqref="AU46">
    <cfRule type="cellIs" dxfId="125" priority="74" stopIfTrue="1" operator="lessThan">
      <formula>0</formula>
    </cfRule>
  </conditionalFormatting>
  <conditionalFormatting sqref="AS47">
    <cfRule type="cellIs" dxfId="124" priority="73" stopIfTrue="1" operator="lessThan">
      <formula>0</formula>
    </cfRule>
  </conditionalFormatting>
  <conditionalFormatting sqref="AT47">
    <cfRule type="cellIs" dxfId="123" priority="72" stopIfTrue="1" operator="lessThan">
      <formula>0</formula>
    </cfRule>
  </conditionalFormatting>
  <conditionalFormatting sqref="AT49">
    <cfRule type="cellIs" dxfId="122" priority="69" stopIfTrue="1" operator="lessThan">
      <formula>0</formula>
    </cfRule>
  </conditionalFormatting>
  <conditionalFormatting sqref="AU49">
    <cfRule type="cellIs" dxfId="121" priority="68" stopIfTrue="1" operator="lessThan">
      <formula>0</formula>
    </cfRule>
  </conditionalFormatting>
  <conditionalFormatting sqref="AS50">
    <cfRule type="cellIs" dxfId="120" priority="67" stopIfTrue="1" operator="lessThan">
      <formula>0</formula>
    </cfRule>
  </conditionalFormatting>
  <conditionalFormatting sqref="AS51">
    <cfRule type="cellIs" dxfId="119" priority="64" stopIfTrue="1" operator="lessThan">
      <formula>0</formula>
    </cfRule>
  </conditionalFormatting>
  <conditionalFormatting sqref="AT51">
    <cfRule type="cellIs" dxfId="118" priority="63" stopIfTrue="1" operator="lessThan">
      <formula>0</formula>
    </cfRule>
  </conditionalFormatting>
  <conditionalFormatting sqref="AU52">
    <cfRule type="cellIs" dxfId="117" priority="59" stopIfTrue="1" operator="lessThan">
      <formula>0</formula>
    </cfRule>
  </conditionalFormatting>
  <conditionalFormatting sqref="AS53">
    <cfRule type="cellIs" dxfId="116" priority="58" stopIfTrue="1" operator="lessThan">
      <formula>0</formula>
    </cfRule>
  </conditionalFormatting>
  <conditionalFormatting sqref="AT53">
    <cfRule type="cellIs" dxfId="115" priority="57" stopIfTrue="1" operator="lessThan">
      <formula>0</formula>
    </cfRule>
  </conditionalFormatting>
  <conditionalFormatting sqref="AT56">
    <cfRule type="cellIs" dxfId="114" priority="54" stopIfTrue="1" operator="lessThan">
      <formula>0</formula>
    </cfRule>
  </conditionalFormatting>
  <conditionalFormatting sqref="AU56">
    <cfRule type="cellIs" dxfId="113" priority="53" stopIfTrue="1" operator="lessThan">
      <formula>0</formula>
    </cfRule>
  </conditionalFormatting>
  <conditionalFormatting sqref="AS45">
    <cfRule type="cellIs" dxfId="112" priority="49" stopIfTrue="1" operator="lessThan">
      <formula>0</formula>
    </cfRule>
  </conditionalFormatting>
  <conditionalFormatting sqref="AT45">
    <cfRule type="cellIs" dxfId="111" priority="48" stopIfTrue="1" operator="lessThan">
      <formula>0</formula>
    </cfRule>
  </conditionalFormatting>
  <conditionalFormatting sqref="AU45">
    <cfRule type="cellIs" dxfId="110" priority="47" stopIfTrue="1" operator="lessThan">
      <formula>0</formula>
    </cfRule>
  </conditionalFormatting>
  <conditionalFormatting sqref="D5:D7">
    <cfRule type="cellIs" dxfId="109" priority="43" stopIfTrue="1" operator="lessThan">
      <formula>0</formula>
    </cfRule>
  </conditionalFormatting>
  <conditionalFormatting sqref="J5:J7">
    <cfRule type="cellIs" dxfId="108" priority="42" stopIfTrue="1" operator="lessThan">
      <formula>0</formula>
    </cfRule>
  </conditionalFormatting>
  <conditionalFormatting sqref="P5:P7">
    <cfRule type="cellIs" dxfId="107" priority="41" stopIfTrue="1" operator="lessThan">
      <formula>0</formula>
    </cfRule>
  </conditionalFormatting>
  <conditionalFormatting sqref="AS5:AS7">
    <cfRule type="cellIs" dxfId="106" priority="40" stopIfTrue="1" operator="lessThan">
      <formula>0</formula>
    </cfRule>
  </conditionalFormatting>
  <conditionalFormatting sqref="AT5:AT7">
    <cfRule type="cellIs" dxfId="105" priority="39" stopIfTrue="1" operator="lessThan">
      <formula>0</formula>
    </cfRule>
  </conditionalFormatting>
  <conditionalFormatting sqref="AS13">
    <cfRule type="cellIs" dxfId="104" priority="38" stopIfTrue="1" operator="lessThan">
      <formula>0</formula>
    </cfRule>
  </conditionalFormatting>
  <conditionalFormatting sqref="D13:D16">
    <cfRule type="cellIs" dxfId="103" priority="37" stopIfTrue="1" operator="lessThan">
      <formula>0</formula>
    </cfRule>
  </conditionalFormatting>
  <conditionalFormatting sqref="E13:I16">
    <cfRule type="cellIs" dxfId="102" priority="36" stopIfTrue="1" operator="lessThan">
      <formula>0</formula>
    </cfRule>
  </conditionalFormatting>
  <conditionalFormatting sqref="P13">
    <cfRule type="cellIs" dxfId="101" priority="35" stopIfTrue="1" operator="lessThan">
      <formula>0</formula>
    </cfRule>
  </conditionalFormatting>
  <conditionalFormatting sqref="Q13">
    <cfRule type="cellIs" dxfId="100" priority="34" stopIfTrue="1" operator="lessThan">
      <formula>0</formula>
    </cfRule>
  </conditionalFormatting>
  <conditionalFormatting sqref="D23">
    <cfRule type="cellIs" dxfId="99" priority="33" stopIfTrue="1" operator="lessThan">
      <formula>0</formula>
    </cfRule>
  </conditionalFormatting>
  <conditionalFormatting sqref="E24">
    <cfRule type="cellIs" dxfId="98" priority="32" stopIfTrue="1" operator="lessThan">
      <formula>0</formula>
    </cfRule>
  </conditionalFormatting>
  <conditionalFormatting sqref="D26">
    <cfRule type="cellIs" dxfId="97" priority="31" stopIfTrue="1" operator="lessThan">
      <formula>0</formula>
    </cfRule>
  </conditionalFormatting>
  <conditionalFormatting sqref="E27">
    <cfRule type="cellIs" dxfId="96" priority="30" stopIfTrue="1" operator="lessThan">
      <formula>0</formula>
    </cfRule>
  </conditionalFormatting>
  <conditionalFormatting sqref="D28">
    <cfRule type="cellIs" dxfId="95" priority="29" stopIfTrue="1" operator="lessThan">
      <formula>0</formula>
    </cfRule>
  </conditionalFormatting>
  <conditionalFormatting sqref="I24">
    <cfRule type="cellIs" dxfId="94" priority="28" stopIfTrue="1" operator="lessThan">
      <formula>0</formula>
    </cfRule>
  </conditionalFormatting>
  <conditionalFormatting sqref="I27">
    <cfRule type="cellIs" dxfId="93" priority="27" stopIfTrue="1" operator="lessThan">
      <formula>0</formula>
    </cfRule>
  </conditionalFormatting>
  <conditionalFormatting sqref="J23">
    <cfRule type="cellIs" dxfId="92" priority="26" stopIfTrue="1" operator="lessThan">
      <formula>0</formula>
    </cfRule>
  </conditionalFormatting>
  <conditionalFormatting sqref="J26">
    <cfRule type="cellIs" dxfId="91" priority="25" stopIfTrue="1" operator="lessThan">
      <formula>0</formula>
    </cfRule>
  </conditionalFormatting>
  <conditionalFormatting sqref="J28">
    <cfRule type="cellIs" dxfId="90" priority="24" stopIfTrue="1" operator="lessThan">
      <formula>0</formula>
    </cfRule>
  </conditionalFormatting>
  <conditionalFormatting sqref="K24">
    <cfRule type="cellIs" dxfId="89" priority="23" stopIfTrue="1" operator="lessThan">
      <formula>0</formula>
    </cfRule>
  </conditionalFormatting>
  <conditionalFormatting sqref="D47">
    <cfRule type="cellIs" dxfId="88" priority="22" stopIfTrue="1" operator="lessThan">
      <formula>0</formula>
    </cfRule>
  </conditionalFormatting>
  <conditionalFormatting sqref="D45">
    <cfRule type="cellIs" dxfId="87" priority="21" stopIfTrue="1" operator="lessThan">
      <formula>0</formula>
    </cfRule>
  </conditionalFormatting>
  <conditionalFormatting sqref="D46">
    <cfRule type="cellIs" dxfId="86" priority="20" stopIfTrue="1" operator="lessThan">
      <formula>0</formula>
    </cfRule>
  </conditionalFormatting>
  <conditionalFormatting sqref="E45">
    <cfRule type="cellIs" dxfId="85" priority="19" stopIfTrue="1" operator="lessThan">
      <formula>0</formula>
    </cfRule>
  </conditionalFormatting>
  <conditionalFormatting sqref="E46">
    <cfRule type="cellIs" dxfId="84" priority="18" stopIfTrue="1" operator="lessThan">
      <formula>0</formula>
    </cfRule>
  </conditionalFormatting>
  <conditionalFormatting sqref="J47">
    <cfRule type="cellIs" dxfId="83" priority="17" stopIfTrue="1" operator="lessThan">
      <formula>0</formula>
    </cfRule>
  </conditionalFormatting>
  <conditionalFormatting sqref="J45">
    <cfRule type="cellIs" dxfId="82" priority="16" stopIfTrue="1" operator="lessThan">
      <formula>0</formula>
    </cfRule>
  </conditionalFormatting>
  <conditionalFormatting sqref="J46">
    <cfRule type="cellIs" dxfId="81" priority="15" stopIfTrue="1" operator="lessThan">
      <formula>0</formula>
    </cfRule>
  </conditionalFormatting>
  <conditionalFormatting sqref="P23">
    <cfRule type="cellIs" dxfId="80" priority="14" stopIfTrue="1" operator="lessThan">
      <formula>0</formula>
    </cfRule>
  </conditionalFormatting>
  <conditionalFormatting sqref="P26">
    <cfRule type="cellIs" dxfId="79" priority="13" stopIfTrue="1" operator="lessThan">
      <formula>0</formula>
    </cfRule>
  </conditionalFormatting>
  <conditionalFormatting sqref="Q24">
    <cfRule type="cellIs" dxfId="78" priority="12" stopIfTrue="1" operator="lessThan">
      <formula>0</formula>
    </cfRule>
  </conditionalFormatting>
  <conditionalFormatting sqref="Q27">
    <cfRule type="cellIs" dxfId="77" priority="11" stopIfTrue="1" operator="lessThan">
      <formula>0</formula>
    </cfRule>
  </conditionalFormatting>
  <conditionalFormatting sqref="P28">
    <cfRule type="cellIs" dxfId="76" priority="10" stopIfTrue="1" operator="lessThan">
      <formula>0</formula>
    </cfRule>
  </conditionalFormatting>
  <conditionalFormatting sqref="P47">
    <cfRule type="cellIs" dxfId="75" priority="9" stopIfTrue="1" operator="lessThan">
      <formula>0</formula>
    </cfRule>
  </conditionalFormatting>
  <conditionalFormatting sqref="P45">
    <cfRule type="cellIs" dxfId="74" priority="8" stopIfTrue="1" operator="lessThan">
      <formula>0</formula>
    </cfRule>
  </conditionalFormatting>
  <conditionalFormatting sqref="P46">
    <cfRule type="cellIs" dxfId="73" priority="7" stopIfTrue="1" operator="lessThan">
      <formula>0</formula>
    </cfRule>
  </conditionalFormatting>
  <conditionalFormatting sqref="AS23">
    <cfRule type="cellIs" dxfId="72" priority="6" stopIfTrue="1" operator="lessThan">
      <formula>0</formula>
    </cfRule>
  </conditionalFormatting>
  <conditionalFormatting sqref="AT23">
    <cfRule type="cellIs" dxfId="71" priority="5" stopIfTrue="1" operator="lessThan">
      <formula>0</formula>
    </cfRule>
  </conditionalFormatting>
  <conditionalFormatting sqref="AS26">
    <cfRule type="cellIs" dxfId="70" priority="4" stopIfTrue="1" operator="lessThan">
      <formula>0</formula>
    </cfRule>
  </conditionalFormatting>
  <conditionalFormatting sqref="AT26">
    <cfRule type="cellIs" dxfId="69" priority="3" stopIfTrue="1" operator="lessThan">
      <formula>0</formula>
    </cfRule>
  </conditionalFormatting>
  <conditionalFormatting sqref="AS28">
    <cfRule type="cellIs" dxfId="68" priority="2" stopIfTrue="1" operator="lessThan">
      <formula>0</formula>
    </cfRule>
  </conditionalFormatting>
  <conditionalFormatting sqref="AT28">
    <cfRule type="cellIs" dxfId="6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43658131</v>
      </c>
      <c r="D5" s="410">
        <v>117577730</v>
      </c>
      <c r="E5" s="461"/>
      <c r="F5" s="461"/>
      <c r="G5" s="455"/>
      <c r="H5" s="409">
        <v>104194554</v>
      </c>
      <c r="I5" s="410">
        <v>89001483</v>
      </c>
      <c r="J5" s="461"/>
      <c r="K5" s="461"/>
      <c r="L5" s="455"/>
      <c r="M5" s="409">
        <v>670397500</v>
      </c>
      <c r="N5" s="410">
        <v>634024013</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43658131</v>
      </c>
      <c r="D6" s="405">
        <v>117577730</v>
      </c>
      <c r="E6" s="494">
        <f>SUM('[2]Pt 1 Summary of Data'!E$12,'[2]Pt 1 Summary of Data'!E$22)+SUM('[2]Pt 1 Summary of Data'!G$12,'[2]Pt 1 Summary of Data'!G$22)-SUM('[2]Pt 1 Summary of Data'!H$12,'[2]Pt 1 Summary of Data'!H$22)</f>
        <v>160299988</v>
      </c>
      <c r="F6" s="494">
        <f t="shared" ref="F6:F11" si="0">SUM(C6:E6)</f>
        <v>321535849</v>
      </c>
      <c r="G6" s="505">
        <f>SUM('[2]Pt 1 Summary of Data'!I$12,'[2]Pt 1 Summary of Data'!I$22)</f>
        <v>162433732.19309959</v>
      </c>
      <c r="H6" s="404">
        <v>104194554</v>
      </c>
      <c r="I6" s="405">
        <v>89001483</v>
      </c>
      <c r="J6" s="407">
        <v>84471576</v>
      </c>
      <c r="K6" s="407">
        <v>277667613</v>
      </c>
      <c r="L6" s="408"/>
      <c r="M6" s="404">
        <v>670397500</v>
      </c>
      <c r="N6" s="405">
        <v>634024013</v>
      </c>
      <c r="O6" s="407">
        <v>629598719</v>
      </c>
      <c r="P6" s="407">
        <v>1934020232</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v>239131</v>
      </c>
      <c r="D7" s="405">
        <v>547651</v>
      </c>
      <c r="E7" s="494">
        <f>SUM('[2]Pt 1 Summary of Data'!E$37:E$41)+SUM('[2]Pt 1 Summary of Data'!G$37:G$41)-SUM('[2]Pt 1 Summary of Data'!H$37:H$41)+MAX(0,MIN('[2]Pt 1 Summary of Data'!E$42+'[2]Pt 1 Summary of Data'!G$42-'[2]Pt 1 Summary of Data'!H$42,0.3%*('[2]Pt 1 Summary of Data'!E$5+'[2]Pt 1 Summary of Data'!G$5-'[2]Pt 1 Summary of Data'!H$5-SUM(E$9:E$11))))</f>
        <v>954585</v>
      </c>
      <c r="F7" s="494">
        <f t="shared" si="0"/>
        <v>1741367</v>
      </c>
      <c r="G7" s="505">
        <f>SUM('[2]Pt 1 Summary of Data'!I$37:I$41)+MAX(0,MIN(VALUE('[2]Pt 1 Summary of Data'!I$42),0.3%*('[2]Pt 1 Summary of Data'!I$5-SUM(G$9:G$10))))</f>
        <v>749407.62899027276</v>
      </c>
      <c r="H7" s="404">
        <v>559555</v>
      </c>
      <c r="I7" s="405">
        <v>407954</v>
      </c>
      <c r="J7" s="407">
        <v>518820</v>
      </c>
      <c r="K7" s="407">
        <v>1486329</v>
      </c>
      <c r="L7" s="408"/>
      <c r="M7" s="404">
        <v>3738914</v>
      </c>
      <c r="N7" s="405">
        <v>2862548</v>
      </c>
      <c r="O7" s="407">
        <v>3689683</v>
      </c>
      <c r="P7" s="407">
        <v>10291145</v>
      </c>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94">
        <f>'[2]Pt 2 Premium and Claims'!E58+'[2]Pt 2 Premium and Claims'!G58-'[2]Pt 2 Premium and Claims'!H58</f>
        <v>0</v>
      </c>
      <c r="F8" s="494">
        <f t="shared" si="0"/>
        <v>0</v>
      </c>
      <c r="G8" s="505">
        <f>'[2]Pt 2 Premium and Claims'!I58</f>
        <v>19756193</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94">
        <f>'[2]Pt 2 Premium and Claims'!E$15+'[2]Pt 2 Premium and Claims'!G$15-'[2]Pt 2 Premium and Claims'!H$15</f>
        <v>0</v>
      </c>
      <c r="F9" s="494">
        <f t="shared" si="0"/>
        <v>0</v>
      </c>
      <c r="G9" s="505">
        <f>'[2]Pt 2 Premium and Claims'!I$15</f>
        <v>18748097</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94">
        <f>'[2]Pt 2 Premium and Claims'!E$16+'[2]Pt 2 Premium and Claims'!G$16-'[2]Pt 2 Premium and Claims'!H$16</f>
        <v>0</v>
      </c>
      <c r="F10" s="494">
        <f t="shared" si="0"/>
        <v>0</v>
      </c>
      <c r="G10" s="505">
        <f>'[2]Pt 2 Premium and Claims'!I$16</f>
        <v>-10372088</v>
      </c>
      <c r="H10" s="450"/>
      <c r="I10" s="405"/>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12515152.85204383</v>
      </c>
      <c r="E11" s="494">
        <f>'[2]Pt 2 Premium and Claims'!E$17+'[2]Pt 2 Premium and Claims'!G$17-'[2]Pt 2 Premium and Claims'!H$17</f>
        <v>23637829.402248017</v>
      </c>
      <c r="F11" s="494">
        <f t="shared" si="0"/>
        <v>36152982.254291847</v>
      </c>
      <c r="G11" s="457"/>
      <c r="H11" s="450"/>
      <c r="I11" s="405"/>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514">
        <f>SUM(C$6:C$7)+IF(AND(OR('[2]Company Information'!$C$12="District of Columbia",'[2]Company Information'!$C$12="Massachusetts",'[2]Company Information'!$C$12="Vermont"),SUM($C$6:$F$11,$C$15:$F$16,$C$38:$D$38)&lt;&gt;0),SUM(H$6:H$7),0)</f>
        <v>43897262</v>
      </c>
      <c r="D12" s="495">
        <f>SUM(D$6:D$7) - SUM(D$8:D$11)+IF(AND(OR('[2]Company Information'!$C$12="District of Columbia",'[2]Company Information'!$C$12="Massachusetts",'[2]Company Information'!$C$12="Vermont"),SUM($C$6:$F$11,$C$15:$F$16,$C$38:$D$38)&lt;&gt;0),SUM(I$6:I$7) - SUM(I$10:I$11),0)</f>
        <v>105610228.14795616</v>
      </c>
      <c r="E12" s="495">
        <f>SUM(E$6:E$7)-SUM(E$8:E$11)+IF(AND(OR('[2]Company Information'!$C$12="District of Columbia",'[2]Company Information'!$C$12="Massachusetts",'[2]Company Information'!$C$12="Vermont"),SUM($C$6:$F$11,$C$15:$F$16,$C$38:$D$38)&lt;&gt;0),SUM(J$6:J$7)-SUM(J$10:J$11),0)</f>
        <v>137616743.59775198</v>
      </c>
      <c r="F12" s="495">
        <f>IFERROR(SUM(C$12:E$12)+C$17*MAX(0,E$50-C$50)+D$17*MAX(0,E$50-D$50),0)</f>
        <v>287124233.74570811</v>
      </c>
      <c r="G12" s="454"/>
      <c r="H12" s="406">
        <v>104754109</v>
      </c>
      <c r="I12" s="407">
        <v>89409437</v>
      </c>
      <c r="J12" s="407">
        <v>84990396</v>
      </c>
      <c r="K12" s="407">
        <v>279153942</v>
      </c>
      <c r="L12" s="454"/>
      <c r="M12" s="406">
        <v>674136414</v>
      </c>
      <c r="N12" s="407">
        <v>636886561</v>
      </c>
      <c r="O12" s="407">
        <v>633288402</v>
      </c>
      <c r="P12" s="407">
        <v>1944311377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45859268</v>
      </c>
      <c r="D15" s="410">
        <v>115893708</v>
      </c>
      <c r="E15" s="511">
        <f>SUM('[2]Pt 1 Summary of Data'!E$5:E$7)+SUM('[2]Pt 1 Summary of Data'!G$5:G$7)-SUM('[2]Pt 1 Summary of Data'!H$5:H$7)-SUM(E$9:E$11)</f>
        <v>158422503</v>
      </c>
      <c r="F15" s="511">
        <f>SUM(C15:E15)</f>
        <v>320175479</v>
      </c>
      <c r="G15" s="508">
        <f>SUM('[2]Pt 1 Summary of Data'!I$5:I$7)-SUM(G$9:G$10)</f>
        <v>124371357.5553087</v>
      </c>
      <c r="H15" s="409">
        <v>104847362</v>
      </c>
      <c r="I15" s="410">
        <v>106221496</v>
      </c>
      <c r="J15" s="402">
        <v>109015399</v>
      </c>
      <c r="K15" s="402">
        <v>320084257</v>
      </c>
      <c r="L15" s="403"/>
      <c r="M15" s="409">
        <v>735976283</v>
      </c>
      <c r="N15" s="410">
        <v>729100047</v>
      </c>
      <c r="O15" s="402">
        <v>745606820</v>
      </c>
      <c r="P15" s="402">
        <v>2210683150</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v>-142925</v>
      </c>
      <c r="D16" s="405">
        <v>3433250.4600000004</v>
      </c>
      <c r="E16" s="494">
        <f>SUM('[2]Pt 1 Summary of Data'!E$25:E$28,'[2]Pt 1 Summary of Data'!E$30,'[2]Pt 1 Summary of Data'!E$34:E$35)+SUM('[2]Pt 1 Summary of Data'!G$25:G$28,'[2]Pt 1 Summary of Data'!G$30,'[2]Pt 1 Summary of Data'!G$34:G$35)-SUM('[2]Pt 1 Summary of Data'!H$25:H$28,'[2]Pt 1 Summary of Data'!H$30,'[2]Pt 1 Summary of Data'!H$34:H$35)+IF('[2]Company Information'!$C$15="No",IF(MAX('[2]Pt 1 Summary of Data'!E$31:E$32)=0,MIN('[2]Pt 1 Summary of Data'!E$31:E$32),MAX('[2]Pt 1 Summary of Data'!E$31:E$32))+IF(MAX('[2]Pt 1 Summary of Data'!G$31:G$32)=0,MIN('[2]Pt 1 Summary of Data'!G$31:G$32),MAX('[2]Pt 1 Summary of Data'!G$31:G$32))-IF(MAX('[2]Pt 1 Summary of Data'!H$31:H$32)=0,MIN('[2]Pt 1 Summary of Data'!H$31:H$32),MAX('[2]Pt 1 Summary of Data'!H$31:H$32)),SUM('[2]Pt 1 Summary of Data'!E$31:E$32)+SUM('[2]Pt 1 Summary of Data'!G$31:G$32)-SUM('[2]Pt 1 Summary of Data'!H$31:H$32))</f>
        <v>6231712.320208</v>
      </c>
      <c r="F16" s="494">
        <f>SUM(C16:E16)</f>
        <v>9522037.7802080009</v>
      </c>
      <c r="G16" s="505">
        <f>SUM('[2]Pt 1 Summary of Data'!I$25:I$28,'[2]Pt 1 Summary of Data'!I$30,'[2]Pt 1 Summary of Data'!I$34:I$35)+IF('[2]Company Information'!$C$15="No",IF(MAX('[2]Pt 1 Summary of Data'!I$31:I$32)=0,MIN('[2]Pt 1 Summary of Data'!I$31:I$32),MAX('[2]Pt 1 Summary of Data'!I$31:I$32)),SUM('[2]Pt 1 Summary of Data'!I$31:I$32))</f>
        <v>4891138.9156568265</v>
      </c>
      <c r="H16" s="404">
        <v>-326790</v>
      </c>
      <c r="I16" s="405">
        <v>3144633.4075414538</v>
      </c>
      <c r="J16" s="407">
        <v>4287795.3893220006</v>
      </c>
      <c r="K16" s="407">
        <v>7105638.7968634544</v>
      </c>
      <c r="L16" s="408"/>
      <c r="M16" s="404">
        <v>-2313470</v>
      </c>
      <c r="N16" s="405">
        <v>21585141</v>
      </c>
      <c r="O16" s="407">
        <v>29327481.964848004</v>
      </c>
      <c r="P16" s="407">
        <v>48599152.964848004</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514">
        <f>C$15-C$16+IF(AND(OR('[2]Company Information'!$C$12="District of Columbia",'[2]Company Information'!$C$12="Massachusetts",'[2]Company Information'!$C$12="Vermont"),SUM($C$6:$F$11,$C$15:$F$16,$C$38:$D$38)&lt;&gt;0),H$15-H$16,0)</f>
        <v>46002193</v>
      </c>
      <c r="D17" s="495">
        <f>D$15-D$16+IF(AND(OR('[2]Company Information'!$C$12="District of Columbia",'[2]Company Information'!$C$12="Massachusetts",'[2]Company Information'!$C$12="Vermont"),SUM($C$6:$F$11,$C$15:$F$16,$C$38:$D$38)&lt;&gt;0),I$15-I$16,0)</f>
        <v>112460457.54000001</v>
      </c>
      <c r="E17" s="495">
        <f>E$15-E$16+IF(AND(OR('[2]Company Information'!$C$12="District of Columbia",'[2]Company Information'!$C$12="Massachusetts",'[2]Company Information'!$C$12="Vermont"),SUM($C$6:$F$11,$C$15:$F$16,$C$38:$D$38)&lt;&gt;0),J$15-J$16,0)</f>
        <v>152190790.67979199</v>
      </c>
      <c r="F17" s="495">
        <f>F$15-F$16+IF(AND(OR('[2]Company Information'!$C$12="District of Columbia",'[2]Company Information'!$C$12="Massachusetts",'[2]Company Information'!$C$12="Vermont"),SUM($C$6:$F$11,$C$15:$F$16,$C$38:$D$38)&lt;&gt;0),K$15-K$16,0)</f>
        <v>310653441.21979201</v>
      </c>
      <c r="G17" s="457"/>
      <c r="H17" s="406">
        <v>105174152</v>
      </c>
      <c r="I17" s="407">
        <v>103076862.59245855</v>
      </c>
      <c r="J17" s="407">
        <v>104727603.610678</v>
      </c>
      <c r="K17" s="407">
        <v>312978618.20313656</v>
      </c>
      <c r="L17" s="457"/>
      <c r="M17" s="406">
        <v>738289753</v>
      </c>
      <c r="N17" s="407">
        <v>707514906</v>
      </c>
      <c r="O17" s="407">
        <v>716279338.03515196</v>
      </c>
      <c r="P17" s="407">
        <v>2162083997.035152</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515">
        <f>SUM(G$6:G$7)-SUM(G$8:G$10)+IF(AND(OR('[2]Company Information'!$C$12="District of Columbia",'[2]Company Information'!$C$12="Massachusetts",'[2]Company Information'!$C$12="Vermont"),SUM($G$6:$G$10,$G$15:$G$16)&lt;&gt;0),SUM(L$6:L$7)-L$10,0)+G$58</f>
        <v>135328424.31208983</v>
      </c>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505">
        <f>SUM('[2]Pt 1 Summary of Data'!I$44:I$47,'[2]Pt 1 Summary of Data'!I$49:I$51)+IF(AND(OR('[2]Company Information'!$C$12="District of Columbia",'[2]Company Information'!$C$12="Massachusetts",'[2]Company Information'!$C$12="Vermont"),SUM($G$6:$G$10,$G$15:$G$16)&lt;&gt;0),SUM('[2]Pt 1 Summary of Data'!O$44:O$47,'[2]Pt 1 Summary of Data'!O$49:O$51),0)</f>
        <v>19402015.412766062</v>
      </c>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516">
        <f>MAX(G$22,G$23)</f>
        <v>5974010.9319825945</v>
      </c>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505">
        <f>G$15-G$19-G$16-G$20+IF(AND(OR('[2]Company Information'!$C$12="District of Columbia",'[2]Company Information'!$C$12="Massachusetts",'[2]Company Information'!$C$12="Vermont"),SUM($G$6:$G$10,$G$15:$G$16)&lt;&gt;0),L$15-L$16,0)</f>
        <v>-35250221.08520402</v>
      </c>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505">
        <f>(3%+2%)*(G$15-G$16+IF(AND(OR('[2]Company Information'!$C$12="District of Columbia",'[2]Company Information'!$C$12="Massachusetts",'[2]Company Information'!$C$12="Vermont"),SUM($G$6:$G$10,$G$15:$G$16)&lt;&gt;0),L$15-L$16,0))</f>
        <v>5974010.9319825945</v>
      </c>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505">
        <f>3%*(G$15-G$16+IF(AND(OR('[2]Company Information'!$C$12="District of Columbia",'[2]Company Information'!$C$12="Massachusetts",'[2]Company Information'!$C$12="Vermont"),SUM($G$6:$G$10,$G$15:$G$16)&lt;&gt;0),L$15-L$16,0))</f>
        <v>3584406.5591895562</v>
      </c>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516">
        <f>MIN(G$26,G$27)</f>
        <v>30267165.260405485</v>
      </c>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505">
        <f>G$20+G$21+G$16+IF(AND(OR('[2]Company Information'!$C$12="District of Columbia",'[2]Company Information'!$C$12="Massachusetts",'[2]Company Information'!$C$12="Vermont"),SUM($G$6:$G$10,$G$15:$G$16)&lt;&gt;0),L$16,0)</f>
        <v>30267165.260405485</v>
      </c>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505">
        <f>(20%+2%)*(G$15-G$16+IF(AND(OR('[2]Company Information'!$C$12="District of Columbia",'[2]Company Information'!$C$12="Massachusetts",'[2]Company Information'!$C$12="Vermont"),SUM($G$6:$G$10,$G$15:$G$16)&lt;&gt;0),L$15-L$16,0))+G$16+IF(AND(OR('[2]Company Information'!$C$12="District of Columbia",'[2]Company Information'!$C$12="Massachusetts",'[2]Company Information'!$C$12="Vermont"),SUM($G$6:$G$10,$G$15:$G$16)&lt;&gt;0),L$16,0)</f>
        <v>31176787.016380239</v>
      </c>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516">
        <f>G$15+IF(AND(OR('[2]Company Information'!$C$12="District of Columbia",'[2]Company Information'!$C$12="Massachusetts",'[2]Company Information'!$C$12="Vermont"),SUM($G$6:$G$10,$G$15:$G$16)&lt;&gt;0),L$15,0)-G$25</f>
        <v>94104192.294903219</v>
      </c>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516">
        <f>MIN(G$31,G$32)</f>
        <v>27877560.887612447</v>
      </c>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505">
        <f>MAX(G$22,G$24)</f>
        <v>3584406.5591895562</v>
      </c>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505">
        <f>G$20+G30+G$16+IF(AND(OR('[2]Company Information'!$C$12="District of Columbia",'[2]Company Information'!$C$12="Massachusetts",'[2]Company Information'!$C$12="Vermont"),SUM($G$6:$G$10,$G$15:$G$16)&lt;&gt;0),L$16,0)</f>
        <v>27877560.887612447</v>
      </c>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505">
        <f>20%*(G$15-G$16+IF(AND(OR('[2]Company Information'!$C$12="District of Columbia",'[2]Company Information'!$C$12="Massachusetts",'[2]Company Information'!$C$12="Vermont"),SUM($G$6:$G$10,$G$15:$G$16)&lt;&gt;0),L$15-L$16,0))+G$16+IF(AND(OR('[2]Company Information'!$C$12="District of Columbia",'[2]Company Information'!$C$12="Massachusetts",'[2]Company Information'!$C$12="Vermont"),SUM($G$6:$G$10,$G$15:$G$16)&lt;&gt;0),L$16,0)</f>
        <v>28787182.643587206</v>
      </c>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516">
        <f>G$15+IF(AND(OR('[2]Company Information'!$C$12="District of Columbia",'[2]Company Information'!$C$12="Massachusetts",'[2]Company Information'!$C$12="Vermont"),SUM($G$6:$G$10,$G$15:$G$16)&lt;&gt;0),L$15,0)-G$29</f>
        <v>96493796.667696252</v>
      </c>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517">
        <f>IF(G$33=0,0,G$19/G$33)</f>
        <v>1.4024572458075375</v>
      </c>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27304444.045474704</v>
      </c>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23637829.402248017</v>
      </c>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7">
        <v>2188</v>
      </c>
      <c r="D38" s="6">
        <v>38691.916666666664</v>
      </c>
      <c r="E38" s="5">
        <f>('[2]Pt 1 Summary of Data'!E$59+'[2]Pt 1 Summary of Data'!G$59-'[2]Pt 1 Summary of Data'!H$59)/12+IF(AND(OR('[2]Company Information'!$C$12="District of Columbia",'[2]Company Information'!$C$12="Massachusetts",'[2]Company Information'!$C$12="Vermont"),SUM($C$6:$F$11,$C$15:$F$16,$C$38:$D$38)&lt;&gt;0),'[2]Pt 1 Summary of Data'!K$59+'[2]Pt 1 Summary of Data'!M$59-'[2]Pt 1 Summary of Data'!N$59,0)/12</f>
        <v>4138.333333333333</v>
      </c>
      <c r="F38" s="5">
        <f>SUM(C$38:E$38)+IF(AND(OR('[2]Company Information'!$C$12="District of Columbia",'[2]Company Information'!$C$12="Massachusetts",'[2]Company Information'!$C$12="Vermont"),SUM($C$6:$F$11,$C$15:$F$16,$C$38:$D$38)&lt;&gt;0,SUM(C$38:D$38)&lt;&gt;SUM(H$38:I$38)),SUM(H$38:I$38),0)</f>
        <v>45018.25</v>
      </c>
      <c r="G38" s="455"/>
      <c r="H38" s="7">
        <v>23405</v>
      </c>
      <c r="I38" s="6">
        <v>18857.416666666668</v>
      </c>
      <c r="J38" s="5">
        <f>('[2]Pt 1 Summary of Data'!K$59+'[2]Pt 1 Summary of Data'!M$59-'[2]Pt 1 Summary of Data'!N$59)/12+IF(AND(OR('[2]Company Information'!$C$12="District of Columbia",'[2]Company Information'!$C$12="Massachusetts",'[2]Company Information'!$C$12="Vermont"),SUM($H$6:$K$11,$H$15:$K$16,$H$38:$I$38)&lt;&gt;0),'[2]Pt 1 Summary of Data'!E$59+'[2]Pt 1 Summary of Data'!G$59-'[2]Pt 1 Summary of Data'!H$59,0)/12</f>
        <v>21507.75</v>
      </c>
      <c r="K38" s="5">
        <f>SUM(H$38:J$38)+IF(AND(OR('[2]Company Information'!$C$12="District of Columbia",'[2]Company Information'!$C$12="Massachusetts",'[2]Company Information'!$C$12="Vermont"),SUM($H$6:$K$11,$H$15:$K$16,$H$38:$I$38)&lt;&gt;0,SUM(H$38:I$38)&lt;&gt;SUM(C$38:D$38)),SUM(C$38:D$38),0)</f>
        <v>63770.166666666672</v>
      </c>
      <c r="L38" s="455"/>
      <c r="M38" s="7">
        <v>144272</v>
      </c>
      <c r="N38" s="6">
        <v>138242.25</v>
      </c>
      <c r="O38" s="5">
        <f>('[1]Pt 1 Summary of Data'!Q$59+'[1]Pt 1 Summary of Data'!S$59-'[1]Pt 1 Summary of Data'!T$59)/12</f>
        <v>139918.83333333334</v>
      </c>
      <c r="P38" s="5">
        <f>SUM(M$38:O$38)</f>
        <v>422433.08333333337</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502">
        <f ca="1">IF(OR(F$38&lt;1000,F$38&gt;=75000,AND(C$38&gt;=1000,D$38&gt;=1000,E$38&gt;=1000,C$45&lt;C$50,D$45&lt;D$50,E$45&lt;E$50)),0,VLOOKUP(F$38,'[2]Reference Tables'!$A$4:$B$11,2)+((F$38-VLOOKUP(F$38,'[2]Reference Tables'!$A$4:$B$11,1))*(OFFSET(INDEX('[2]Reference Tables'!$A$4:$A$11,MATCH(F$38,'[2]Reference Tables'!$A$4:$A$11)),1,1)-VLOOKUP(F$38,'[2]Reference Tables'!$A$4:$B$11,2))/(OFFSET(INDEX('[2]Reference Tables'!$A$4:$A$11,MATCH(F$38,'[2]Reference Tables'!$A$4:$A$11)),1,0)-VLOOKUP(F$38,'[2]Reference Tables'!$A$4:$B$11,1))))</f>
        <v>1.2797080000000001E-2</v>
      </c>
      <c r="G39" s="468"/>
      <c r="H39" s="466"/>
      <c r="I39" s="467"/>
      <c r="J39" s="467"/>
      <c r="K39" s="4">
        <f ca="1">IF(OR(K$38&lt;1000,K$38&gt;=75000,AND(H$38&gt;=1000,I$38&gt;=1000,J$38&gt;=1000,H$45&lt;H$50,I$45&lt;I$50,J$45&lt;J$50)),0,VLOOKUP(K$38,'[2]Reference Tables'!$A$4:$B$11,2)+((K$38-VLOOKUP(K$38,'[2]Reference Tables'!$A$4:$B$11,1))*(OFFSET(INDEX('[2]Reference Tables'!$A$4:$A$11,MATCH(K$38,'[2]Reference Tables'!$A$4:$A$11)),1,1)-VLOOKUP(K$38,'[2]Reference Tables'!$A$4:$B$11,2))/(OFFSET(INDEX('[2]Reference Tables'!$A$4:$A$11,MATCH(K$38,'[2]Reference Tables'!$A$4:$A$11)),1,0)-VLOOKUP(K$38,'[2]Reference Tables'!$A$4:$B$11,1))))</f>
        <v>5.3903199999999971E-3</v>
      </c>
      <c r="L39" s="468"/>
      <c r="M39" s="466"/>
      <c r="N39" s="467"/>
      <c r="O39" s="467"/>
      <c r="P39" s="4">
        <f ca="1">IF(OR(P$38&lt;1000,P$38&gt;=75000,AND(M$38&gt;=1000,N$38&gt;=1000,O$38&gt;=1000,M$45&lt;M$50,N$45&lt;N$50,O$45&lt;O$50)),0,VLOOKUP(P$38,'[1]Reference Tables'!$A$4:$B$11,2)+((P$38-VLOOKUP(P$38,'[1]Reference Tables'!$A$4:$B$11,1))*(OFFSET(INDEX('[1]Reference Tables'!$A$4:$A$11,MATCH(P$38,'[1]Reference Tables'!$A$4:$A$11)),1,1)-VLOOKUP(P$38,'[1]Reference Tables'!$A$4:$B$11,2))/(OFFSET(INDEX('[1]Reference Tables'!$A$4:$A$11,MATCH(P$38,'[1]Reference Tables'!$A$4:$A$11)),1,0)-VLOOKUP(P$38,'[1]Reference Tables'!$A$4:$B$11,1))))</f>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3"/>
      <c r="G40" s="454"/>
      <c r="H40" s="450"/>
      <c r="I40" s="448"/>
      <c r="J40" s="448"/>
      <c r="K40" s="3"/>
      <c r="L40" s="454"/>
      <c r="M40" s="450"/>
      <c r="N40" s="448"/>
      <c r="O40" s="448"/>
      <c r="P40" s="3"/>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2">
        <f ca="1">IF(F$40&lt;2500,1,(MIN(VLOOKUP(F$40,'[2]Reference Tables'!$A$17:$B$20,2)+((F$40-VLOOKUP(F$40,'[2]Reference Tables'!$A$17:$B$20,1))*(OFFSET(INDEX('[2]Reference Tables'!$A$17:$A$20,MATCH(F$40,'[2]Reference Tables'!$A$17:$A$20)),1,1)-VLOOKUP(F$40,'[2]Reference Tables'!$A$17:$B$20,2))/(OFFSET(INDEX('[2]Reference Tables'!$A$17:$A$20,MATCH(F$40,'[2]Reference Tables'!$A$17:$A$20)),1,0)-VLOOKUP(F$40,'[2]Reference Tables'!$A$17:$B$20,1))),1.736)))</f>
        <v>1</v>
      </c>
      <c r="G41" s="454"/>
      <c r="H41" s="450"/>
      <c r="I41" s="448"/>
      <c r="J41" s="448"/>
      <c r="K41" s="2">
        <f ca="1">IF(K$40&lt;2500,1,(MIN(VLOOKUP(K$40,'[2]Reference Tables'!$A$17:$B$20,2)+((K$40-VLOOKUP(K$40,'[2]Reference Tables'!$A$17:$B$20,1))*(OFFSET(INDEX('[2]Reference Tables'!$A$17:$A$20,MATCH(K$40,'[2]Reference Tables'!$A$17:$A$20)),1,1)-VLOOKUP(K$40,'[2]Reference Tables'!$A$17:$B$20,2))/(OFFSET(INDEX('[2]Reference Tables'!$A$17:$A$20,MATCH(K$40,'[2]Reference Tables'!$A$17:$A$20)),1,0)-VLOOKUP(K$40,'[2]Reference Tables'!$A$17:$B$20,1))),1.736)))</f>
        <v>1</v>
      </c>
      <c r="L41" s="454"/>
      <c r="M41" s="450"/>
      <c r="N41" s="448"/>
      <c r="O41" s="448"/>
      <c r="P41" s="2">
        <f ca="1">IF(P$40&lt;2500,1,(MIN(VLOOKUP(P$40,'[1]Reference Tables'!$A$17:$B$20,2)+((P$40-VLOOKUP(P$40,'[1]Reference Tables'!$A$17:$B$20,1))*(OFFSET(INDEX('[1]Reference Tables'!$A$17:$A$20,MATCH(P$40,'[1]Reference Tables'!$A$17:$A$20)),1,1)-VLOOKUP(P$40,'[1]Reference Tables'!$A$17:$B$20,2))/(OFFSET(INDEX('[1]Reference Tables'!$A$17:$A$20,MATCH(P$40,'[1]Reference Tables'!$A$17:$A$20)),1,0)-VLOOKUP(P$40,'[1]Reference Tables'!$A$17:$B$20,1))),1.736)))</f>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1">
        <f ca="1">IF(OR(F$38&lt;1000,F$38&gt;=75000),0,F$39*F$41)</f>
        <v>1.2797080000000001E-2</v>
      </c>
      <c r="G42" s="454"/>
      <c r="H42" s="450"/>
      <c r="I42" s="448"/>
      <c r="J42" s="448"/>
      <c r="K42" s="1">
        <f ca="1">IF(OR(K$38&lt;1000,K$38&gt;=75000),0,K$39*K$41)</f>
        <v>5.3903199999999971E-3</v>
      </c>
      <c r="L42" s="454"/>
      <c r="M42" s="450"/>
      <c r="N42" s="448"/>
      <c r="O42" s="448"/>
      <c r="P42" s="1">
        <f>IF(OR(P$38&lt;1000,P$38&gt;=75000),0,P$39*P$41)</f>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90">
        <f>IF(OR(C$38&lt;1000,C$17&lt;=0),"",C$12/C$17)</f>
        <v>0.95424281185899118</v>
      </c>
      <c r="D45" s="1">
        <f>IF(OR(D$38&lt;1000,D$17&lt;=0),"",D$12/D$17)</f>
        <v>0.93908766208240479</v>
      </c>
      <c r="E45" s="1">
        <f>IF(OR(E$38&lt;1000,E$17&lt;=0),"",E$12/E$17)</f>
        <v>0.90423831154998291</v>
      </c>
      <c r="F45" s="1">
        <f>IF(OR(F$38&lt;1000,F$17&lt;=0),"",F$12/F$17)</f>
        <v>0.92425898331692191</v>
      </c>
      <c r="G45" s="454"/>
      <c r="H45" s="490">
        <f>IF(OR(H$38&lt;1000,H$17&lt;=0),"",H$12/H$17)</f>
        <v>0.99600621453073379</v>
      </c>
      <c r="I45" s="1">
        <f>IF(OR(I$38&lt;1000,I$17&lt;=0),"",I$12/I$17)</f>
        <v>0.86740549480540263</v>
      </c>
      <c r="J45" s="1">
        <f>IF(OR(J$38&lt;1000,J$17&lt;=0),"",J$12/J$17)</f>
        <v>0.81153767554874523</v>
      </c>
      <c r="K45" s="1">
        <f>IF(OR(K$38&lt;1000,K$17&lt;=0),"",K$12/K$17)</f>
        <v>0.89192655908148044</v>
      </c>
      <c r="L45" s="454"/>
      <c r="M45" s="490">
        <f>IF(OR(M$38&lt;1000,M$17&lt;=0),"",M$12/M$17)</f>
        <v>0.91310547283188426</v>
      </c>
      <c r="N45" s="1">
        <f>IF(OR(N$38&lt;1000,N$17&lt;=0),"",N$12/N$17)</f>
        <v>0.90017405371809933</v>
      </c>
      <c r="O45" s="1">
        <f>IF(OR(O$38&lt;1000,O$17&lt;=0),"",O$12/O$17)</f>
        <v>0.88413607425448437</v>
      </c>
      <c r="P45" s="1">
        <f>IF(OR(P$38&lt;1000,P$17&lt;=0),"",P$12/P$17)</f>
        <v>0.89927652194189411</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1">
        <f ca="1">IF(F$45="","",F$42)</f>
        <v>1.2797080000000001E-2</v>
      </c>
      <c r="G47" s="454"/>
      <c r="H47" s="450"/>
      <c r="I47" s="448"/>
      <c r="J47" s="448"/>
      <c r="K47" s="1">
        <f ca="1">IF(K$45="","",K$42)</f>
        <v>5.3903199999999971E-3</v>
      </c>
      <c r="L47" s="454"/>
      <c r="M47" s="450"/>
      <c r="N47" s="448"/>
      <c r="O47" s="448"/>
      <c r="P47" s="1">
        <f>IF(P$45="","",P$42)</f>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1">
        <f ca="1">IF(F$45="","",ROUND(F$45+MAX(0,F$47),3))</f>
        <v>0.93700000000000006</v>
      </c>
      <c r="G48" s="454"/>
      <c r="H48" s="450"/>
      <c r="I48" s="448"/>
      <c r="J48" s="448"/>
      <c r="K48" s="1">
        <f ca="1">IF(K$45="","",ROUND(K$45+MAX(0,K$47),3))</f>
        <v>0.89700000000000002</v>
      </c>
      <c r="L48" s="454"/>
      <c r="M48" s="450"/>
      <c r="N48" s="448"/>
      <c r="O48" s="448"/>
      <c r="P48" s="1">
        <f>IF(P$45="","",ROUND(P$45+MAX(0,P$47),3))</f>
        <v>0.89900000000000002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503">
        <v>0.8</v>
      </c>
      <c r="D50" s="504">
        <v>0.8</v>
      </c>
      <c r="E50" s="504">
        <v>0.8</v>
      </c>
      <c r="F50" s="504">
        <v>0.8</v>
      </c>
      <c r="G50" s="455"/>
      <c r="H50" s="503">
        <v>0.8</v>
      </c>
      <c r="I50" s="504">
        <v>0.8</v>
      </c>
      <c r="J50" s="504">
        <v>0.8</v>
      </c>
      <c r="K50" s="504">
        <v>0.8</v>
      </c>
      <c r="L50" s="455"/>
      <c r="M50" s="491">
        <v>0.85</v>
      </c>
      <c r="N50" s="492">
        <v>0.85</v>
      </c>
      <c r="O50" s="492">
        <v>0.85</v>
      </c>
      <c r="P50" s="492">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93">
        <f ca="1">F$48</f>
        <v>0.93700000000000006</v>
      </c>
      <c r="G51" s="454"/>
      <c r="H51" s="451"/>
      <c r="I51" s="449"/>
      <c r="J51" s="449"/>
      <c r="K51" s="493">
        <f ca="1">K$48</f>
        <v>0.89700000000000002</v>
      </c>
      <c r="L51" s="454"/>
      <c r="M51" s="451"/>
      <c r="N51" s="449"/>
      <c r="O51" s="449"/>
      <c r="P51" s="493">
        <f>P$48</f>
        <v>0.89900000000000002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94">
        <f>IF(F$38&lt;1000,"",MAX(0,E$15-E$16))</f>
        <v>152190790.67979199</v>
      </c>
      <c r="G52" s="454"/>
      <c r="H52" s="450"/>
      <c r="I52" s="448"/>
      <c r="J52" s="448"/>
      <c r="K52" s="494">
        <f>IF(K$38&lt;1000,"",MAX(0,J$15-J$16))</f>
        <v>104727603.610678</v>
      </c>
      <c r="L52" s="454"/>
      <c r="M52" s="450"/>
      <c r="N52" s="448"/>
      <c r="O52" s="448"/>
      <c r="P52" s="494">
        <f>IF(P$38&lt;1000,"",MAX(0,O$15-O$16))</f>
        <v>716279338.03515196</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95">
        <f ca="1">IF(OR(F$38&lt;1000,F$17&lt;=0),0,MAX(0,F$50-F$51)*F$52)</f>
        <v>0</v>
      </c>
      <c r="G53" s="454"/>
      <c r="H53" s="450"/>
      <c r="I53" s="448"/>
      <c r="J53" s="448"/>
      <c r="K53" s="495">
        <f ca="1">IF(OR(K$38&lt;1000,K$17&lt;=0),0,MAX(0,K$50-K$51)*K$52)</f>
        <v>0</v>
      </c>
      <c r="L53" s="454"/>
      <c r="M53" s="450"/>
      <c r="N53" s="448"/>
      <c r="O53" s="448"/>
      <c r="P53" s="495">
        <f>IF(OR(P$38&lt;1000,P$17&lt;=0),0,MAX(0,P$50-P$51)*P$52)</f>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505">
        <f>G60-G59</f>
        <v>277486.48999997973</v>
      </c>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506">
        <v>110330047.20237814</v>
      </c>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506">
        <v>110607533.69237812</v>
      </c>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Q38">
    <cfRule type="cellIs" dxfId="65" priority="50" stopIfTrue="1" operator="lessThan">
      <formula>0</formula>
    </cfRule>
  </conditionalFormatting>
  <conditionalFormatting sqref="Q50:T50">
    <cfRule type="cellIs" dxfId="63" priority="49" stopIfTrue="1" operator="lessThan">
      <formula>0</formula>
    </cfRule>
  </conditionalFormatting>
  <conditionalFormatting sqref="Q5:Q7">
    <cfRule type="cellIs" dxfId="60" priority="52" stopIfTrue="1" operator="lessThan">
      <formula>0</formula>
    </cfRule>
  </conditionalFormatting>
  <conditionalFormatting sqref="Q15:Q16">
    <cfRule type="cellIs" dxfId="59" priority="51" stopIfTrue="1" operator="lessThan">
      <formula>0</formula>
    </cfRule>
  </conditionalFormatting>
  <conditionalFormatting sqref="U5:U7">
    <cfRule type="cellIs" dxfId="58" priority="48" stopIfTrue="1" operator="lessThan">
      <formula>0</formula>
    </cfRule>
  </conditionalFormatting>
  <conditionalFormatting sqref="U15:U16">
    <cfRule type="cellIs" dxfId="57" priority="47" stopIfTrue="1" operator="lessThan">
      <formula>0</formula>
    </cfRule>
  </conditionalFormatting>
  <conditionalFormatting sqref="U38">
    <cfRule type="cellIs" dxfId="56" priority="46" stopIfTrue="1" operator="lessThan">
      <formula>0</formula>
    </cfRule>
  </conditionalFormatting>
  <conditionalFormatting sqref="U50:X50">
    <cfRule type="cellIs" dxfId="55" priority="45" stopIfTrue="1" operator="lessThan">
      <formula>0</formula>
    </cfRule>
  </conditionalFormatting>
  <conditionalFormatting sqref="Y5:Y7">
    <cfRule type="cellIs" dxfId="54" priority="44" stopIfTrue="1" operator="lessThan">
      <formula>0</formula>
    </cfRule>
  </conditionalFormatting>
  <conditionalFormatting sqref="Y15:Y16">
    <cfRule type="cellIs" dxfId="53" priority="43" stopIfTrue="1" operator="lessThan">
      <formula>0</formula>
    </cfRule>
  </conditionalFormatting>
  <conditionalFormatting sqref="Y38">
    <cfRule type="cellIs" dxfId="52" priority="42" stopIfTrue="1" operator="lessThan">
      <formula>0</formula>
    </cfRule>
  </conditionalFormatting>
  <conditionalFormatting sqref="Y50:AB50">
    <cfRule type="cellIs" dxfId="51" priority="41" stopIfTrue="1" operator="lessThan">
      <formula>0</formula>
    </cfRule>
  </conditionalFormatting>
  <conditionalFormatting sqref="AL50:AN50">
    <cfRule type="cellIs" dxfId="50" priority="37" stopIfTrue="1" operator="lessThan">
      <formula>0</formula>
    </cfRule>
  </conditionalFormatting>
  <conditionalFormatting sqref="C56">
    <cfRule type="cellIs" dxfId="49" priority="34" stopIfTrue="1" operator="lessThan">
      <formula>0</formula>
    </cfRule>
  </conditionalFormatting>
  <conditionalFormatting sqref="C57">
    <cfRule type="cellIs" dxfId="48" priority="33" stopIfTrue="1" operator="lessThan">
      <formula>0</formula>
    </cfRule>
  </conditionalFormatting>
  <conditionalFormatting sqref="AK5:AK7">
    <cfRule type="cellIs" dxfId="47" priority="32" stopIfTrue="1" operator="lessThan">
      <formula>0</formula>
    </cfRule>
  </conditionalFormatting>
  <conditionalFormatting sqref="AK15:AK16">
    <cfRule type="cellIs" dxfId="46" priority="31" stopIfTrue="1" operator="lessThan">
      <formula>0</formula>
    </cfRule>
  </conditionalFormatting>
  <conditionalFormatting sqref="AK38">
    <cfRule type="cellIs" dxfId="45" priority="30" stopIfTrue="1" operator="lessThan">
      <formula>0</formula>
    </cfRule>
  </conditionalFormatting>
  <conditionalFormatting sqref="AK50">
    <cfRule type="cellIs" dxfId="44" priority="29" stopIfTrue="1" operator="lessThan">
      <formula>0</formula>
    </cfRule>
  </conditionalFormatting>
  <conditionalFormatting sqref="H56">
    <cfRule type="cellIs" dxfId="43" priority="28" stopIfTrue="1" operator="lessThan">
      <formula>0</formula>
    </cfRule>
  </conditionalFormatting>
  <conditionalFormatting sqref="H57">
    <cfRule type="cellIs" dxfId="42" priority="27" stopIfTrue="1" operator="lessThan">
      <formula>0</formula>
    </cfRule>
  </conditionalFormatting>
  <conditionalFormatting sqref="M56">
    <cfRule type="cellIs" dxfId="41" priority="26" stopIfTrue="1" operator="lessThan">
      <formula>0</formula>
    </cfRule>
  </conditionalFormatting>
  <conditionalFormatting sqref="M57">
    <cfRule type="cellIs" dxfId="40" priority="25" stopIfTrue="1" operator="lessThan">
      <formula>0</formula>
    </cfRule>
  </conditionalFormatting>
  <conditionalFormatting sqref="Q56">
    <cfRule type="cellIs" dxfId="39" priority="24" stopIfTrue="1" operator="lessThan">
      <formula>0</formula>
    </cfRule>
  </conditionalFormatting>
  <conditionalFormatting sqref="Q57">
    <cfRule type="cellIs" dxfId="38" priority="23" stopIfTrue="1" operator="lessThan">
      <formula>0</formula>
    </cfRule>
  </conditionalFormatting>
  <conditionalFormatting sqref="U56">
    <cfRule type="cellIs" dxfId="37" priority="22" stopIfTrue="1" operator="lessThan">
      <formula>0</formula>
    </cfRule>
  </conditionalFormatting>
  <conditionalFormatting sqref="U57">
    <cfRule type="cellIs" dxfId="36" priority="21" stopIfTrue="1" operator="lessThan">
      <formula>0</formula>
    </cfRule>
  </conditionalFormatting>
  <conditionalFormatting sqref="Y56">
    <cfRule type="cellIs" dxfId="35" priority="20" stopIfTrue="1" operator="lessThan">
      <formula>0</formula>
    </cfRule>
  </conditionalFormatting>
  <conditionalFormatting sqref="Y57">
    <cfRule type="cellIs" dxfId="34" priority="19" stopIfTrue="1" operator="lessThan">
      <formula>0</formula>
    </cfRule>
  </conditionalFormatting>
  <conditionalFormatting sqref="AK56">
    <cfRule type="cellIs" dxfId="33" priority="18" stopIfTrue="1" operator="lessThan">
      <formula>0</formula>
    </cfRule>
  </conditionalFormatting>
  <conditionalFormatting sqref="AK57">
    <cfRule type="cellIs" dxfId="32" priority="17" stopIfTrue="1" operator="lessThan">
      <formula>0</formula>
    </cfRule>
  </conditionalFormatting>
  <conditionalFormatting sqref="L35">
    <cfRule type="cellIs" dxfId="31" priority="16" stopIfTrue="1" operator="lessThan">
      <formula>0</formula>
    </cfRule>
  </conditionalFormatting>
  <conditionalFormatting sqref="L36">
    <cfRule type="cellIs" dxfId="30" priority="15" stopIfTrue="1" operator="lessThan">
      <formula>0</formula>
    </cfRule>
  </conditionalFormatting>
  <conditionalFormatting sqref="C5:C7">
    <cfRule type="cellIs" dxfId="29" priority="14" stopIfTrue="1" operator="lessThan">
      <formula>0</formula>
    </cfRule>
  </conditionalFormatting>
  <conditionalFormatting sqref="C15:C16">
    <cfRule type="cellIs" dxfId="28" priority="13" stopIfTrue="1" operator="lessThan">
      <formula>0</formula>
    </cfRule>
  </conditionalFormatting>
  <conditionalFormatting sqref="H5:H7">
    <cfRule type="cellIs" dxfId="27" priority="12" stopIfTrue="1" operator="lessThan">
      <formula>0</formula>
    </cfRule>
  </conditionalFormatting>
  <conditionalFormatting sqref="H15:H16">
    <cfRule type="cellIs" dxfId="26" priority="11" stopIfTrue="1" operator="lessThan">
      <formula>0</formula>
    </cfRule>
  </conditionalFormatting>
  <conditionalFormatting sqref="G35">
    <cfRule type="cellIs" dxfId="25" priority="10" stopIfTrue="1" operator="lessThan">
      <formula>0</formula>
    </cfRule>
  </conditionalFormatting>
  <conditionalFormatting sqref="G36">
    <cfRule type="cellIs" dxfId="24" priority="9" stopIfTrue="1" operator="lessThan">
      <formula>0</formula>
    </cfRule>
  </conditionalFormatting>
  <conditionalFormatting sqref="M5:M7">
    <cfRule type="cellIs" dxfId="23" priority="8" stopIfTrue="1" operator="lessThan">
      <formula>0</formula>
    </cfRule>
  </conditionalFormatting>
  <conditionalFormatting sqref="M15:M16">
    <cfRule type="cellIs" dxfId="22" priority="7" stopIfTrue="1" operator="lessThan">
      <formula>0</formula>
    </cfRule>
  </conditionalFormatting>
  <conditionalFormatting sqref="M38">
    <cfRule type="cellIs" dxfId="21" priority="6" stopIfTrue="1" operator="lessThan">
      <formula>0</formula>
    </cfRule>
  </conditionalFormatting>
  <conditionalFormatting sqref="M50:P50">
    <cfRule type="cellIs" dxfId="20" priority="5" stopIfTrue="1" operator="lessThan">
      <formula>0</formula>
    </cfRule>
  </conditionalFormatting>
  <conditionalFormatting sqref="C38">
    <cfRule type="cellIs" dxfId="7" priority="4" stopIfTrue="1" operator="lessThan">
      <formula>0</formula>
    </cfRule>
  </conditionalFormatting>
  <conditionalFormatting sqref="C50:F50">
    <cfRule type="cellIs" dxfId="5" priority="3" stopIfTrue="1" operator="lessThan">
      <formula>0</formula>
    </cfRule>
  </conditionalFormatting>
  <conditionalFormatting sqref="H38">
    <cfRule type="cellIs" dxfId="3" priority="2" stopIfTrue="1" operator="lessThan">
      <formula>0</formula>
    </cfRule>
  </conditionalFormatting>
  <conditionalFormatting sqref="H50:K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c r="D11" s="104"/>
      <c r="E11" s="104"/>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6"/>
      <c r="D23" s="497"/>
      <c r="E23" s="497"/>
      <c r="F23" s="497"/>
      <c r="G23" s="497"/>
      <c r="H23" s="497"/>
      <c r="I23" s="497"/>
      <c r="J23" s="497"/>
      <c r="K23" s="498"/>
    </row>
    <row r="24" spans="2:12" s="12" customFormat="1" ht="100.15" customHeight="1" x14ac:dyDescent="0.2">
      <c r="B24" s="97" t="s">
        <v>213</v>
      </c>
      <c r="C24" s="499"/>
      <c r="D24" s="500"/>
      <c r="E24" s="500"/>
      <c r="F24" s="500"/>
      <c r="G24" s="500"/>
      <c r="H24" s="500"/>
      <c r="I24" s="500"/>
      <c r="J24" s="500"/>
      <c r="K24" s="50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9" priority="14" stopIfTrue="1" operator="lessThan">
      <formula>0</formula>
    </cfRule>
  </conditionalFormatting>
  <conditionalFormatting sqref="K7">
    <cfRule type="cellIs" dxfId="18" priority="7" stopIfTrue="1" operator="lessThan">
      <formula>0</formula>
    </cfRule>
  </conditionalFormatting>
  <conditionalFormatting sqref="C7">
    <cfRule type="cellIs" dxfId="17" priority="11" stopIfTrue="1" operator="lessThan">
      <formula>0</formula>
    </cfRule>
  </conditionalFormatting>
  <conditionalFormatting sqref="C9">
    <cfRule type="cellIs" dxfId="16" priority="10" stopIfTrue="1" operator="lessThan">
      <formula>0</formula>
    </cfRule>
  </conditionalFormatting>
  <conditionalFormatting sqref="F9">
    <cfRule type="cellIs" dxfId="15" priority="9" stopIfTrue="1" operator="lessThan">
      <formula>0</formula>
    </cfRule>
  </conditionalFormatting>
  <conditionalFormatting sqref="K22">
    <cfRule type="cellIs" dxfId="14" priority="1" stopIfTrue="1" operator="lessThan">
      <formula>0</formula>
    </cfRule>
  </conditionalFormatting>
  <conditionalFormatting sqref="F7">
    <cfRule type="cellIs" dxfId="13" priority="8" stopIfTrue="1" operator="lessThan">
      <formula>0</formula>
    </cfRule>
  </conditionalFormatting>
  <conditionalFormatting sqref="K9">
    <cfRule type="cellIs" dxfId="12" priority="6" stopIfTrue="1" operator="lessThan">
      <formula>0</formula>
    </cfRule>
  </conditionalFormatting>
  <conditionalFormatting sqref="K12:K14">
    <cfRule type="cellIs" dxfId="11" priority="5" stopIfTrue="1" operator="lessThan">
      <formula>0</formula>
    </cfRule>
  </conditionalFormatting>
  <conditionalFormatting sqref="C16:H17">
    <cfRule type="cellIs" dxfId="10" priority="4" stopIfTrue="1" operator="lessThan">
      <formula>0</formula>
    </cfRule>
  </conditionalFormatting>
  <conditionalFormatting sqref="K16:K17">
    <cfRule type="cellIs" dxfId="9" priority="3" stopIfTrue="1" operator="lessThan">
      <formula>0</formula>
    </cfRule>
  </conditionalFormatting>
  <conditionalFormatting sqref="C22:H22">
    <cfRule type="cellIs" dxfId="8"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Timmerman, Patrick</cp:lastModifiedBy>
  <cp:lastPrinted>2014-12-18T11:24:00Z</cp:lastPrinted>
  <dcterms:created xsi:type="dcterms:W3CDTF">2012-03-15T16:14:51Z</dcterms:created>
  <dcterms:modified xsi:type="dcterms:W3CDTF">2016-07-29T18:33:23Z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